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pvlcz-my.sharepoint.com/personal/hana_nyklesova_pvl_cz/Documents/Plocha/PDF/"/>
    </mc:Choice>
  </mc:AlternateContent>
  <xr:revisionPtr revIDLastSave="24" documentId="8_{9E79DE31-8AA2-4ECA-B089-0FC48AE0B2E4}" xr6:coauthVersionLast="47" xr6:coauthVersionMax="47" xr10:uidLastSave="{FF8B2B3F-3728-4F14-86EC-9E6B521EB357}"/>
  <bookViews>
    <workbookView xWindow="-120" yWindow="-120" windowWidth="29040" windowHeight="17520" activeTab="1" xr2:uid="{00000000-000D-0000-FFFF-FFFF00000000}"/>
  </bookViews>
  <sheets>
    <sheet name="Rekapitulace stavby" sheetId="1" r:id="rId1"/>
    <sheet name="PS 01 - Technologická čás..." sheetId="2" r:id="rId2"/>
    <sheet name="PS 02 - Technologická čás..." sheetId="3" r:id="rId3"/>
    <sheet name="SO 01 - Stavební úpravy" sheetId="4" r:id="rId4"/>
    <sheet name="VON - Vedlejší a ostatní ..." sheetId="5" r:id="rId5"/>
    <sheet name="Seznam figur" sheetId="6" r:id="rId6"/>
    <sheet name="Pokyny pro vyplnění" sheetId="7" r:id="rId7"/>
  </sheets>
  <definedNames>
    <definedName name="_xlnm._FilterDatabase" localSheetId="1" hidden="1">'PS 01 - Technologická čás...'!$C$78:$K$106</definedName>
    <definedName name="_xlnm._FilterDatabase" localSheetId="2" hidden="1">'PS 02 - Technologická čás...'!$C$79:$K$111</definedName>
    <definedName name="_xlnm._FilterDatabase" localSheetId="3" hidden="1">'SO 01 - Stavební úpravy'!$C$87:$K$239</definedName>
    <definedName name="_xlnm._FilterDatabase" localSheetId="4" hidden="1">'VON - Vedlejší a ostatní ...'!$C$82:$K$101</definedName>
    <definedName name="_xlnm.Print_Titles" localSheetId="1">'PS 01 - Technologická čás...'!$78:$78</definedName>
    <definedName name="_xlnm.Print_Titles" localSheetId="2">'PS 02 - Technologická čás...'!$79:$79</definedName>
    <definedName name="_xlnm.Print_Titles" localSheetId="0">'Rekapitulace stavby'!$52:$52</definedName>
    <definedName name="_xlnm.Print_Titles" localSheetId="5">'Seznam figur'!$9:$9</definedName>
    <definedName name="_xlnm.Print_Titles" localSheetId="3">'SO 01 - Stavební úpravy'!$87:$87</definedName>
    <definedName name="_xlnm.Print_Titles" localSheetId="4">'VON - Vedlejší a ostatní ...'!$82:$82</definedName>
    <definedName name="_xlnm.Print_Area" localSheetId="6">'Pokyny pro vyplnění'!$B$2:$K$71,'Pokyny pro vyplnění'!$B$74:$K$118,'Pokyny pro vyplnění'!$B$121:$K$161,'Pokyny pro vyplnění'!$B$164:$K$219</definedName>
    <definedName name="_xlnm.Print_Area" localSheetId="1">'PS 01 - Technologická čás...'!$C$4:$J$39,'PS 01 - Technologická čás...'!$C$45:$J$60,'PS 01 - Technologická čás...'!$C$66:$K$106</definedName>
    <definedName name="_xlnm.Print_Area" localSheetId="2">'PS 02 - Technologická čás...'!$C$4:$J$39,'PS 02 - Technologická čás...'!$C$45:$J$61,'PS 02 - Technologická čás...'!$C$67:$K$111</definedName>
    <definedName name="_xlnm.Print_Area" localSheetId="0">'Rekapitulace stavby'!$D$4:$AO$36,'Rekapitulace stavby'!$C$42:$AQ$59</definedName>
    <definedName name="_xlnm.Print_Area" localSheetId="5">'Seznam figur'!$C$4:$G$23</definedName>
    <definedName name="_xlnm.Print_Area" localSheetId="3">'SO 01 - Stavební úpravy'!$C$4:$J$39,'SO 01 - Stavební úpravy'!$C$45:$J$69,'SO 01 - Stavební úpravy'!$C$75:$K$239</definedName>
    <definedName name="_xlnm.Print_Area" localSheetId="4">'VON - Vedlejší a ostatní ...'!$C$4:$J$39,'VON - Vedlejší a ostatní ...'!$C$45:$J$64,'VON - Vedlejší a ostatní ...'!$C$70:$K$101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58" i="1" s="1"/>
  <c r="J35" i="5"/>
  <c r="AX58" i="1"/>
  <c r="BI100" i="5"/>
  <c r="BH100" i="5"/>
  <c r="BG100" i="5"/>
  <c r="BF100" i="5"/>
  <c r="T100" i="5"/>
  <c r="R100" i="5"/>
  <c r="P100" i="5"/>
  <c r="BI98" i="5"/>
  <c r="BH98" i="5"/>
  <c r="BG98" i="5"/>
  <c r="BF98" i="5"/>
  <c r="T98" i="5"/>
  <c r="R98" i="5"/>
  <c r="P98" i="5"/>
  <c r="BI96" i="5"/>
  <c r="BH96" i="5"/>
  <c r="BG96" i="5"/>
  <c r="BF96" i="5"/>
  <c r="T96" i="5"/>
  <c r="R96" i="5"/>
  <c r="P96" i="5"/>
  <c r="BI93" i="5"/>
  <c r="BH93" i="5"/>
  <c r="BG93" i="5"/>
  <c r="BF93" i="5"/>
  <c r="T93" i="5"/>
  <c r="T92" i="5" s="1"/>
  <c r="R93" i="5"/>
  <c r="R92" i="5" s="1"/>
  <c r="P93" i="5"/>
  <c r="P92" i="5" s="1"/>
  <c r="BI90" i="5"/>
  <c r="BH90" i="5"/>
  <c r="BG90" i="5"/>
  <c r="BF90" i="5"/>
  <c r="T90" i="5"/>
  <c r="R90" i="5"/>
  <c r="P90" i="5"/>
  <c r="BI88" i="5"/>
  <c r="BH88" i="5"/>
  <c r="BG88" i="5"/>
  <c r="BF88" i="5"/>
  <c r="T88" i="5"/>
  <c r="R88" i="5"/>
  <c r="P88" i="5"/>
  <c r="BI86" i="5"/>
  <c r="BH86" i="5"/>
  <c r="BG86" i="5"/>
  <c r="BF86" i="5"/>
  <c r="T86" i="5"/>
  <c r="R86" i="5"/>
  <c r="P86" i="5"/>
  <c r="J80" i="5"/>
  <c r="J79" i="5"/>
  <c r="F79" i="5"/>
  <c r="F77" i="5"/>
  <c r="E75" i="5"/>
  <c r="J55" i="5"/>
  <c r="J54" i="5"/>
  <c r="F54" i="5"/>
  <c r="F52" i="5"/>
  <c r="E50" i="5"/>
  <c r="F55" i="5"/>
  <c r="J77" i="5"/>
  <c r="E7" i="5"/>
  <c r="E48" i="5" s="1"/>
  <c r="J37" i="4"/>
  <c r="J36" i="4"/>
  <c r="AY57" i="1"/>
  <c r="J35" i="4"/>
  <c r="AX57" i="1"/>
  <c r="BI237" i="4"/>
  <c r="BH237" i="4"/>
  <c r="BG237" i="4"/>
  <c r="BF237" i="4"/>
  <c r="T237" i="4"/>
  <c r="R237" i="4"/>
  <c r="P237" i="4"/>
  <c r="BI232" i="4"/>
  <c r="BH232" i="4"/>
  <c r="BG232" i="4"/>
  <c r="BF232" i="4"/>
  <c r="T232" i="4"/>
  <c r="R232" i="4"/>
  <c r="P232" i="4"/>
  <c r="BI228" i="4"/>
  <c r="BH228" i="4"/>
  <c r="BG228" i="4"/>
  <c r="BF228" i="4"/>
  <c r="T228" i="4"/>
  <c r="R228" i="4"/>
  <c r="P228" i="4"/>
  <c r="BI224" i="4"/>
  <c r="BH224" i="4"/>
  <c r="BG224" i="4"/>
  <c r="BF224" i="4"/>
  <c r="T224" i="4"/>
  <c r="R224" i="4"/>
  <c r="P224" i="4"/>
  <c r="BI214" i="4"/>
  <c r="BH214" i="4"/>
  <c r="BG214" i="4"/>
  <c r="BF214" i="4"/>
  <c r="T214" i="4"/>
  <c r="R214" i="4"/>
  <c r="P214" i="4"/>
  <c r="BI210" i="4"/>
  <c r="BH210" i="4"/>
  <c r="BG210" i="4"/>
  <c r="BF210" i="4"/>
  <c r="T210" i="4"/>
  <c r="R210" i="4"/>
  <c r="P210" i="4"/>
  <c r="BI204" i="4"/>
  <c r="BH204" i="4"/>
  <c r="BG204" i="4"/>
  <c r="BF204" i="4"/>
  <c r="T204" i="4"/>
  <c r="R204" i="4"/>
  <c r="P204" i="4"/>
  <c r="BI200" i="4"/>
  <c r="BH200" i="4"/>
  <c r="BG200" i="4"/>
  <c r="BF200" i="4"/>
  <c r="T200" i="4"/>
  <c r="R200" i="4"/>
  <c r="P200" i="4"/>
  <c r="BI194" i="4"/>
  <c r="BH194" i="4"/>
  <c r="BG194" i="4"/>
  <c r="BF194" i="4"/>
  <c r="T194" i="4"/>
  <c r="R194" i="4"/>
  <c r="P194" i="4"/>
  <c r="BI190" i="4"/>
  <c r="BH190" i="4"/>
  <c r="BG190" i="4"/>
  <c r="BF190" i="4"/>
  <c r="T190" i="4"/>
  <c r="R190" i="4"/>
  <c r="P190" i="4"/>
  <c r="BI186" i="4"/>
  <c r="BH186" i="4"/>
  <c r="BG186" i="4"/>
  <c r="BF186" i="4"/>
  <c r="T186" i="4"/>
  <c r="R186" i="4"/>
  <c r="P186" i="4"/>
  <c r="BI179" i="4"/>
  <c r="BH179" i="4"/>
  <c r="BG179" i="4"/>
  <c r="BF179" i="4"/>
  <c r="T179" i="4"/>
  <c r="R179" i="4"/>
  <c r="P179" i="4"/>
  <c r="BI175" i="4"/>
  <c r="BH175" i="4"/>
  <c r="BG175" i="4"/>
  <c r="BF175" i="4"/>
  <c r="T175" i="4"/>
  <c r="R175" i="4"/>
  <c r="P175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3" i="4"/>
  <c r="BH163" i="4"/>
  <c r="BG163" i="4"/>
  <c r="BF163" i="4"/>
  <c r="T163" i="4"/>
  <c r="R163" i="4"/>
  <c r="P163" i="4"/>
  <c r="BI160" i="4"/>
  <c r="BH160" i="4"/>
  <c r="BG160" i="4"/>
  <c r="BF160" i="4"/>
  <c r="T160" i="4"/>
  <c r="R160" i="4"/>
  <c r="P160" i="4"/>
  <c r="BI155" i="4"/>
  <c r="BH155" i="4"/>
  <c r="BG155" i="4"/>
  <c r="BF155" i="4"/>
  <c r="T155" i="4"/>
  <c r="R155" i="4"/>
  <c r="P155" i="4"/>
  <c r="BI150" i="4"/>
  <c r="BH150" i="4"/>
  <c r="BG150" i="4"/>
  <c r="BF150" i="4"/>
  <c r="T150" i="4"/>
  <c r="T149" i="4"/>
  <c r="R150" i="4"/>
  <c r="R149" i="4"/>
  <c r="P150" i="4"/>
  <c r="P149" i="4"/>
  <c r="BI146" i="4"/>
  <c r="BH146" i="4"/>
  <c r="BG146" i="4"/>
  <c r="BF146" i="4"/>
  <c r="T146" i="4"/>
  <c r="R146" i="4"/>
  <c r="P146" i="4"/>
  <c r="BI142" i="4"/>
  <c r="BH142" i="4"/>
  <c r="BG142" i="4"/>
  <c r="BF142" i="4"/>
  <c r="T142" i="4"/>
  <c r="R142" i="4"/>
  <c r="P142" i="4"/>
  <c r="BI139" i="4"/>
  <c r="BH139" i="4"/>
  <c r="BG139" i="4"/>
  <c r="BF139" i="4"/>
  <c r="T139" i="4"/>
  <c r="R139" i="4"/>
  <c r="P139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27" i="4"/>
  <c r="BH127" i="4"/>
  <c r="BG127" i="4"/>
  <c r="BF127" i="4"/>
  <c r="T127" i="4"/>
  <c r="R127" i="4"/>
  <c r="P127" i="4"/>
  <c r="BI124" i="4"/>
  <c r="BH124" i="4"/>
  <c r="BG124" i="4"/>
  <c r="BF124" i="4"/>
  <c r="T124" i="4"/>
  <c r="R124" i="4"/>
  <c r="P124" i="4"/>
  <c r="BI119" i="4"/>
  <c r="BH119" i="4"/>
  <c r="BG119" i="4"/>
  <c r="BF119" i="4"/>
  <c r="T119" i="4"/>
  <c r="R119" i="4"/>
  <c r="P119" i="4"/>
  <c r="BI114" i="4"/>
  <c r="BH114" i="4"/>
  <c r="BG114" i="4"/>
  <c r="BF114" i="4"/>
  <c r="T114" i="4"/>
  <c r="R114" i="4"/>
  <c r="P114" i="4"/>
  <c r="BI110" i="4"/>
  <c r="BH110" i="4"/>
  <c r="BG110" i="4"/>
  <c r="BF110" i="4"/>
  <c r="T110" i="4"/>
  <c r="R110" i="4"/>
  <c r="P110" i="4"/>
  <c r="BI105" i="4"/>
  <c r="BH105" i="4"/>
  <c r="BG105" i="4"/>
  <c r="BF105" i="4"/>
  <c r="T105" i="4"/>
  <c r="R105" i="4"/>
  <c r="P105" i="4"/>
  <c r="BI102" i="4"/>
  <c r="BH102" i="4"/>
  <c r="BG102" i="4"/>
  <c r="BF102" i="4"/>
  <c r="T102" i="4"/>
  <c r="R102" i="4"/>
  <c r="P102" i="4"/>
  <c r="BI97" i="4"/>
  <c r="BH97" i="4"/>
  <c r="BG97" i="4"/>
  <c r="BF97" i="4"/>
  <c r="T97" i="4"/>
  <c r="R97" i="4"/>
  <c r="P97" i="4"/>
  <c r="BI91" i="4"/>
  <c r="BH91" i="4"/>
  <c r="BG91" i="4"/>
  <c r="BF91" i="4"/>
  <c r="T91" i="4"/>
  <c r="T90" i="4"/>
  <c r="R91" i="4"/>
  <c r="R90" i="4" s="1"/>
  <c r="P91" i="4"/>
  <c r="P90" i="4"/>
  <c r="J85" i="4"/>
  <c r="J84" i="4"/>
  <c r="F84" i="4"/>
  <c r="F82" i="4"/>
  <c r="E80" i="4"/>
  <c r="J55" i="4"/>
  <c r="J54" i="4"/>
  <c r="F54" i="4"/>
  <c r="F52" i="4"/>
  <c r="E50" i="4"/>
  <c r="F85" i="4"/>
  <c r="J82" i="4"/>
  <c r="E7" i="4"/>
  <c r="E48" i="4" s="1"/>
  <c r="J37" i="3"/>
  <c r="J36" i="3"/>
  <c r="AY56" i="1"/>
  <c r="J35" i="3"/>
  <c r="AX56" i="1" s="1"/>
  <c r="BI109" i="3"/>
  <c r="BH109" i="3"/>
  <c r="BG109" i="3"/>
  <c r="BF109" i="3"/>
  <c r="T109" i="3"/>
  <c r="R109" i="3"/>
  <c r="P109" i="3"/>
  <c r="BI106" i="3"/>
  <c r="BH106" i="3"/>
  <c r="BG106" i="3"/>
  <c r="BF106" i="3"/>
  <c r="T106" i="3"/>
  <c r="R106" i="3"/>
  <c r="P106" i="3"/>
  <c r="BI103" i="3"/>
  <c r="BH103" i="3"/>
  <c r="BG103" i="3"/>
  <c r="BF103" i="3"/>
  <c r="T103" i="3"/>
  <c r="R103" i="3"/>
  <c r="P103" i="3"/>
  <c r="BI100" i="3"/>
  <c r="BH100" i="3"/>
  <c r="BG100" i="3"/>
  <c r="BF100" i="3"/>
  <c r="T100" i="3"/>
  <c r="R100" i="3"/>
  <c r="P100" i="3"/>
  <c r="BI97" i="3"/>
  <c r="BH97" i="3"/>
  <c r="BG97" i="3"/>
  <c r="BF97" i="3"/>
  <c r="T97" i="3"/>
  <c r="R97" i="3"/>
  <c r="P97" i="3"/>
  <c r="BI94" i="3"/>
  <c r="BH94" i="3"/>
  <c r="BG94" i="3"/>
  <c r="BF94" i="3"/>
  <c r="T94" i="3"/>
  <c r="R94" i="3"/>
  <c r="P94" i="3"/>
  <c r="BI91" i="3"/>
  <c r="BH91" i="3"/>
  <c r="BG91" i="3"/>
  <c r="BF91" i="3"/>
  <c r="T91" i="3"/>
  <c r="R91" i="3"/>
  <c r="P91" i="3"/>
  <c r="BI88" i="3"/>
  <c r="BH88" i="3"/>
  <c r="BG88" i="3"/>
  <c r="BF88" i="3"/>
  <c r="T88" i="3"/>
  <c r="R88" i="3"/>
  <c r="P88" i="3"/>
  <c r="BI85" i="3"/>
  <c r="BH85" i="3"/>
  <c r="BG85" i="3"/>
  <c r="BF85" i="3"/>
  <c r="T85" i="3"/>
  <c r="R85" i="3"/>
  <c r="P85" i="3"/>
  <c r="BI82" i="3"/>
  <c r="BH82" i="3"/>
  <c r="BG82" i="3"/>
  <c r="BF82" i="3"/>
  <c r="T82" i="3"/>
  <c r="R82" i="3"/>
  <c r="P82" i="3"/>
  <c r="J77" i="3"/>
  <c r="J76" i="3"/>
  <c r="F76" i="3"/>
  <c r="F74" i="3"/>
  <c r="E72" i="3"/>
  <c r="J55" i="3"/>
  <c r="J54" i="3"/>
  <c r="F54" i="3"/>
  <c r="F52" i="3"/>
  <c r="E50" i="3"/>
  <c r="F55" i="3"/>
  <c r="J74" i="3"/>
  <c r="E7" i="3"/>
  <c r="E48" i="3"/>
  <c r="J37" i="2"/>
  <c r="J36" i="2"/>
  <c r="AY55" i="1" s="1"/>
  <c r="J35" i="2"/>
  <c r="AX55" i="1"/>
  <c r="BI104" i="2"/>
  <c r="BH104" i="2"/>
  <c r="BG104" i="2"/>
  <c r="BF104" i="2"/>
  <c r="T104" i="2"/>
  <c r="R104" i="2"/>
  <c r="P104" i="2"/>
  <c r="BI101" i="2"/>
  <c r="BH101" i="2"/>
  <c r="BG101" i="2"/>
  <c r="BF101" i="2"/>
  <c r="T101" i="2"/>
  <c r="R101" i="2"/>
  <c r="P101" i="2"/>
  <c r="BI98" i="2"/>
  <c r="BH98" i="2"/>
  <c r="BG98" i="2"/>
  <c r="BF98" i="2"/>
  <c r="T98" i="2"/>
  <c r="R98" i="2"/>
  <c r="P98" i="2"/>
  <c r="BI95" i="2"/>
  <c r="BH95" i="2"/>
  <c r="BG95" i="2"/>
  <c r="BF95" i="2"/>
  <c r="T95" i="2"/>
  <c r="R95" i="2"/>
  <c r="P95" i="2"/>
  <c r="BI92" i="2"/>
  <c r="BH92" i="2"/>
  <c r="BG92" i="2"/>
  <c r="BF92" i="2"/>
  <c r="T92" i="2"/>
  <c r="R92" i="2"/>
  <c r="P92" i="2"/>
  <c r="BI89" i="2"/>
  <c r="BH89" i="2"/>
  <c r="BG89" i="2"/>
  <c r="BF89" i="2"/>
  <c r="T89" i="2"/>
  <c r="R89" i="2"/>
  <c r="P89" i="2"/>
  <c r="BI86" i="2"/>
  <c r="BH86" i="2"/>
  <c r="BG86" i="2"/>
  <c r="BF86" i="2"/>
  <c r="T86" i="2"/>
  <c r="R86" i="2"/>
  <c r="P86" i="2"/>
  <c r="BI83" i="2"/>
  <c r="BH83" i="2"/>
  <c r="BG83" i="2"/>
  <c r="BF83" i="2"/>
  <c r="T83" i="2"/>
  <c r="R83" i="2"/>
  <c r="P83" i="2"/>
  <c r="BI80" i="2"/>
  <c r="BH80" i="2"/>
  <c r="BG80" i="2"/>
  <c r="BF80" i="2"/>
  <c r="T80" i="2"/>
  <c r="R80" i="2"/>
  <c r="P80" i="2"/>
  <c r="J76" i="2"/>
  <c r="J75" i="2"/>
  <c r="F75" i="2"/>
  <c r="F73" i="2"/>
  <c r="E71" i="2"/>
  <c r="J55" i="2"/>
  <c r="J54" i="2"/>
  <c r="F54" i="2"/>
  <c r="F52" i="2"/>
  <c r="E50" i="2"/>
  <c r="J18" i="2"/>
  <c r="E18" i="2"/>
  <c r="F76" i="2"/>
  <c r="J17" i="2"/>
  <c r="J73" i="2"/>
  <c r="E7" i="2"/>
  <c r="E69" i="2"/>
  <c r="L50" i="1"/>
  <c r="AM50" i="1"/>
  <c r="AM49" i="1"/>
  <c r="L49" i="1"/>
  <c r="AM47" i="1"/>
  <c r="L47" i="1"/>
  <c r="L45" i="1"/>
  <c r="L44" i="1"/>
  <c r="J92" i="2"/>
  <c r="J91" i="3"/>
  <c r="BK94" i="3"/>
  <c r="BK142" i="4"/>
  <c r="BK119" i="4"/>
  <c r="BK100" i="5"/>
  <c r="BK86" i="5"/>
  <c r="J139" i="4"/>
  <c r="BK104" i="2"/>
  <c r="BK92" i="2"/>
  <c r="J88" i="3"/>
  <c r="BK237" i="4"/>
  <c r="BK124" i="4"/>
  <c r="J142" i="4"/>
  <c r="BK110" i="4"/>
  <c r="BK88" i="5"/>
  <c r="BK101" i="2"/>
  <c r="BK109" i="3"/>
  <c r="BK85" i="3"/>
  <c r="BK105" i="4"/>
  <c r="BK139" i="4"/>
  <c r="BK186" i="4"/>
  <c r="J88" i="5"/>
  <c r="J103" i="3"/>
  <c r="J175" i="4"/>
  <c r="BK95" i="2"/>
  <c r="J109" i="3"/>
  <c r="BK100" i="3"/>
  <c r="BK175" i="4"/>
  <c r="J224" i="4"/>
  <c r="J190" i="4"/>
  <c r="BK90" i="5"/>
  <c r="J98" i="5"/>
  <c r="J104" i="2"/>
  <c r="BK86" i="2"/>
  <c r="J97" i="3"/>
  <c r="J155" i="4"/>
  <c r="BK190" i="4"/>
  <c r="BK91" i="4"/>
  <c r="J134" i="4"/>
  <c r="BK232" i="4"/>
  <c r="BK132" i="4"/>
  <c r="J83" i="2"/>
  <c r="J100" i="3"/>
  <c r="J82" i="3"/>
  <c r="J163" i="4"/>
  <c r="BK179" i="4"/>
  <c r="J110" i="4"/>
  <c r="J97" i="4"/>
  <c r="J86" i="5"/>
  <c r="BK98" i="2"/>
  <c r="BK89" i="2"/>
  <c r="AS54" i="1"/>
  <c r="J170" i="4"/>
  <c r="J228" i="4"/>
  <c r="BK170" i="4"/>
  <c r="J200" i="4"/>
  <c r="J119" i="4"/>
  <c r="J124" i="4"/>
  <c r="BK98" i="5"/>
  <c r="J93" i="5"/>
  <c r="BK168" i="4"/>
  <c r="BK214" i="4"/>
  <c r="J179" i="4"/>
  <c r="J101" i="2"/>
  <c r="J98" i="2"/>
  <c r="BK80" i="2"/>
  <c r="BK82" i="3"/>
  <c r="BK88" i="3"/>
  <c r="J186" i="4"/>
  <c r="BK134" i="4"/>
  <c r="BK210" i="4"/>
  <c r="J168" i="4"/>
  <c r="BK228" i="4"/>
  <c r="BK146" i="4"/>
  <c r="J160" i="4"/>
  <c r="J90" i="5"/>
  <c r="BK93" i="5"/>
  <c r="J86" i="2"/>
  <c r="J85" i="3"/>
  <c r="BK224" i="4"/>
  <c r="J237" i="4"/>
  <c r="BK150" i="4"/>
  <c r="J132" i="4"/>
  <c r="J100" i="5"/>
  <c r="J94" i="3"/>
  <c r="BK114" i="4"/>
  <c r="J80" i="2"/>
  <c r="J106" i="3"/>
  <c r="J210" i="4"/>
  <c r="J232" i="4"/>
  <c r="J127" i="4"/>
  <c r="J114" i="4"/>
  <c r="J96" i="5"/>
  <c r="J95" i="2"/>
  <c r="BK103" i="3"/>
  <c r="BK106" i="3"/>
  <c r="BK194" i="4"/>
  <c r="BK127" i="4"/>
  <c r="J194" i="4"/>
  <c r="BK160" i="4"/>
  <c r="J214" i="4"/>
  <c r="BK163" i="4"/>
  <c r="J91" i="4"/>
  <c r="BK200" i="4"/>
  <c r="BK97" i="4"/>
  <c r="J105" i="4"/>
  <c r="J150" i="4"/>
  <c r="J89" i="2"/>
  <c r="BK83" i="2"/>
  <c r="BK97" i="3"/>
  <c r="BK91" i="3"/>
  <c r="J204" i="4"/>
  <c r="J146" i="4"/>
  <c r="BK102" i="4"/>
  <c r="BK155" i="4"/>
  <c r="BK204" i="4"/>
  <c r="J102" i="4"/>
  <c r="BK96" i="5"/>
  <c r="P79" i="2" l="1"/>
  <c r="AU55" i="1" s="1"/>
  <c r="BK81" i="3"/>
  <c r="J81" i="3"/>
  <c r="J60" i="3" s="1"/>
  <c r="T81" i="3"/>
  <c r="T80" i="3"/>
  <c r="P96" i="4"/>
  <c r="P138" i="4"/>
  <c r="R154" i="4"/>
  <c r="BK178" i="4"/>
  <c r="J178" i="4" s="1"/>
  <c r="J68" i="4" s="1"/>
  <c r="P81" i="3"/>
  <c r="P80" i="3"/>
  <c r="AU56" i="1"/>
  <c r="BK96" i="4"/>
  <c r="J96" i="4" s="1"/>
  <c r="J62" i="4" s="1"/>
  <c r="BK138" i="4"/>
  <c r="J138" i="4" s="1"/>
  <c r="J63" i="4" s="1"/>
  <c r="BK162" i="4"/>
  <c r="J162" i="4" s="1"/>
  <c r="J67" i="4" s="1"/>
  <c r="R178" i="4"/>
  <c r="R96" i="4"/>
  <c r="T138" i="4"/>
  <c r="BK154" i="4"/>
  <c r="J154" i="4" s="1"/>
  <c r="J66" i="4" s="1"/>
  <c r="P162" i="4"/>
  <c r="T178" i="4"/>
  <c r="BK79" i="2"/>
  <c r="J79" i="2" s="1"/>
  <c r="J30" i="2" s="1"/>
  <c r="R79" i="2"/>
  <c r="T79" i="2"/>
  <c r="R81" i="3"/>
  <c r="R80" i="3"/>
  <c r="T96" i="4"/>
  <c r="T89" i="4"/>
  <c r="R138" i="4"/>
  <c r="P154" i="4"/>
  <c r="T154" i="4"/>
  <c r="R162" i="4"/>
  <c r="T162" i="4"/>
  <c r="P178" i="4"/>
  <c r="BK85" i="5"/>
  <c r="J85" i="5" s="1"/>
  <c r="J61" i="5" s="1"/>
  <c r="P85" i="5"/>
  <c r="R85" i="5"/>
  <c r="T85" i="5"/>
  <c r="BK95" i="5"/>
  <c r="J95" i="5" s="1"/>
  <c r="J63" i="5" s="1"/>
  <c r="P95" i="5"/>
  <c r="R95" i="5"/>
  <c r="T95" i="5"/>
  <c r="BK90" i="4"/>
  <c r="J90" i="4" s="1"/>
  <c r="J61" i="4" s="1"/>
  <c r="BK149" i="4"/>
  <c r="J149" i="4" s="1"/>
  <c r="J64" i="4" s="1"/>
  <c r="BK92" i="5"/>
  <c r="J92" i="5" s="1"/>
  <c r="J62" i="5" s="1"/>
  <c r="J52" i="5"/>
  <c r="E73" i="5"/>
  <c r="F80" i="5"/>
  <c r="BE93" i="5"/>
  <c r="BE86" i="5"/>
  <c r="BE88" i="5"/>
  <c r="BE96" i="5"/>
  <c r="BE100" i="5"/>
  <c r="BE90" i="5"/>
  <c r="BE98" i="5"/>
  <c r="BE119" i="4"/>
  <c r="BE237" i="4"/>
  <c r="J52" i="4"/>
  <c r="E78" i="4"/>
  <c r="BE139" i="4"/>
  <c r="BE142" i="4"/>
  <c r="BE186" i="4"/>
  <c r="F55" i="4"/>
  <c r="BE91" i="4"/>
  <c r="BE105" i="4"/>
  <c r="BE114" i="4"/>
  <c r="BE127" i="4"/>
  <c r="BE146" i="4"/>
  <c r="BE150" i="4"/>
  <c r="BE155" i="4"/>
  <c r="BE160" i="4"/>
  <c r="BE168" i="4"/>
  <c r="BE175" i="4"/>
  <c r="BE200" i="4"/>
  <c r="BE204" i="4"/>
  <c r="BE210" i="4"/>
  <c r="BE224" i="4"/>
  <c r="BE97" i="4"/>
  <c r="BE102" i="4"/>
  <c r="BE110" i="4"/>
  <c r="BE124" i="4"/>
  <c r="BE132" i="4"/>
  <c r="BE134" i="4"/>
  <c r="BE163" i="4"/>
  <c r="BE170" i="4"/>
  <c r="BE179" i="4"/>
  <c r="BE190" i="4"/>
  <c r="BE194" i="4"/>
  <c r="BE214" i="4"/>
  <c r="BE228" i="4"/>
  <c r="BE232" i="4"/>
  <c r="E70" i="3"/>
  <c r="BE82" i="3"/>
  <c r="BE85" i="3"/>
  <c r="BE97" i="3"/>
  <c r="J52" i="3"/>
  <c r="F77" i="3"/>
  <c r="BE91" i="3"/>
  <c r="BE94" i="3"/>
  <c r="BE103" i="3"/>
  <c r="BE88" i="3"/>
  <c r="BE100" i="3"/>
  <c r="BE106" i="3"/>
  <c r="BE109" i="3"/>
  <c r="E48" i="2"/>
  <c r="J52" i="2"/>
  <c r="F55" i="2"/>
  <c r="BE80" i="2"/>
  <c r="BE83" i="2"/>
  <c r="BE92" i="2"/>
  <c r="BE86" i="2"/>
  <c r="BE89" i="2"/>
  <c r="BE95" i="2"/>
  <c r="BE98" i="2"/>
  <c r="BE101" i="2"/>
  <c r="BE104" i="2"/>
  <c r="F36" i="2"/>
  <c r="BC55" i="1" s="1"/>
  <c r="F35" i="5"/>
  <c r="BB58" i="1" s="1"/>
  <c r="J34" i="3"/>
  <c r="AW56" i="1"/>
  <c r="F37" i="2"/>
  <c r="BD55" i="1" s="1"/>
  <c r="F34" i="5"/>
  <c r="BA58" i="1" s="1"/>
  <c r="F35" i="3"/>
  <c r="BB56" i="1"/>
  <c r="F36" i="4"/>
  <c r="BC57" i="1" s="1"/>
  <c r="J34" i="5"/>
  <c r="AW58" i="1"/>
  <c r="F36" i="3"/>
  <c r="BC56" i="1"/>
  <c r="F36" i="5"/>
  <c r="BC58" i="1" s="1"/>
  <c r="F34" i="4"/>
  <c r="BA57" i="1"/>
  <c r="F37" i="3"/>
  <c r="BD56" i="1"/>
  <c r="F35" i="2"/>
  <c r="BB55" i="1" s="1"/>
  <c r="F37" i="4"/>
  <c r="BD57" i="1" s="1"/>
  <c r="F37" i="5"/>
  <c r="BD58" i="1"/>
  <c r="J34" i="4"/>
  <c r="AW57" i="1" s="1"/>
  <c r="F35" i="4"/>
  <c r="BB57" i="1" s="1"/>
  <c r="F34" i="2"/>
  <c r="BA55" i="1" s="1"/>
  <c r="F34" i="3"/>
  <c r="BA56" i="1" s="1"/>
  <c r="J34" i="2"/>
  <c r="AW55" i="1" s="1"/>
  <c r="J59" i="2" l="1"/>
  <c r="R89" i="4"/>
  <c r="R88" i="4" s="1"/>
  <c r="R84" i="5"/>
  <c r="R83" i="5"/>
  <c r="P153" i="4"/>
  <c r="T84" i="5"/>
  <c r="T83" i="5"/>
  <c r="T153" i="4"/>
  <c r="T88" i="4"/>
  <c r="P89" i="4"/>
  <c r="P88" i="4"/>
  <c r="AU57" i="1"/>
  <c r="P84" i="5"/>
  <c r="P83" i="5" s="1"/>
  <c r="AU58" i="1" s="1"/>
  <c r="R153" i="4"/>
  <c r="BK80" i="3"/>
  <c r="J80" i="3" s="1"/>
  <c r="J30" i="3" s="1"/>
  <c r="AG56" i="1" s="1"/>
  <c r="BK89" i="4"/>
  <c r="J89" i="4" s="1"/>
  <c r="J60" i="4" s="1"/>
  <c r="BK153" i="4"/>
  <c r="J153" i="4"/>
  <c r="J65" i="4"/>
  <c r="BK84" i="5"/>
  <c r="J84" i="5" s="1"/>
  <c r="J60" i="5" s="1"/>
  <c r="AG55" i="1"/>
  <c r="J33" i="4"/>
  <c r="AV57" i="1"/>
  <c r="AT57" i="1"/>
  <c r="F33" i="3"/>
  <c r="AZ56" i="1"/>
  <c r="F33" i="2"/>
  <c r="AZ55" i="1" s="1"/>
  <c r="J33" i="5"/>
  <c r="AV58" i="1"/>
  <c r="AT58" i="1" s="1"/>
  <c r="J33" i="2"/>
  <c r="AV55" i="1" s="1"/>
  <c r="AT55" i="1" s="1"/>
  <c r="J33" i="3"/>
  <c r="AV56" i="1"/>
  <c r="AT56" i="1"/>
  <c r="BC54" i="1"/>
  <c r="W32" i="1" s="1"/>
  <c r="F33" i="4"/>
  <c r="AZ57" i="1" s="1"/>
  <c r="BB54" i="1"/>
  <c r="W31" i="1" s="1"/>
  <c r="F33" i="5"/>
  <c r="AZ58" i="1" s="1"/>
  <c r="BA54" i="1"/>
  <c r="AW54" i="1" s="1"/>
  <c r="AK30" i="1" s="1"/>
  <c r="BD54" i="1"/>
  <c r="W33" i="1" s="1"/>
  <c r="AN55" i="1" l="1"/>
  <c r="BK88" i="4"/>
  <c r="J88" i="4"/>
  <c r="J59" i="4" s="1"/>
  <c r="J59" i="3"/>
  <c r="BK83" i="5"/>
  <c r="J83" i="5" s="1"/>
  <c r="J59" i="5" s="1"/>
  <c r="J39" i="3"/>
  <c r="J39" i="2"/>
  <c r="AN56" i="1"/>
  <c r="AU54" i="1"/>
  <c r="W30" i="1"/>
  <c r="AX54" i="1"/>
  <c r="AZ54" i="1"/>
  <c r="AV54" i="1" s="1"/>
  <c r="AK29" i="1" s="1"/>
  <c r="AY54" i="1"/>
  <c r="J30" i="5" l="1"/>
  <c r="AG58" i="1"/>
  <c r="W29" i="1"/>
  <c r="J30" i="4"/>
  <c r="AG57" i="1"/>
  <c r="AT54" i="1"/>
  <c r="J39" i="4" l="1"/>
  <c r="J39" i="5"/>
  <c r="AN57" i="1"/>
  <c r="AN58" i="1"/>
  <c r="AG54" i="1"/>
  <c r="AK26" i="1" s="1"/>
  <c r="AN54" i="1" l="1"/>
  <c r="AK35" i="1"/>
</calcChain>
</file>

<file path=xl/sharedStrings.xml><?xml version="1.0" encoding="utf-8"?>
<sst xmlns="http://schemas.openxmlformats.org/spreadsheetml/2006/main" count="3007" uniqueCount="658">
  <si>
    <t>Export Komplet</t>
  </si>
  <si>
    <t>VZ</t>
  </si>
  <si>
    <t>2.0</t>
  </si>
  <si>
    <t>ZAMOK</t>
  </si>
  <si>
    <t>False</t>
  </si>
  <si>
    <t>{ced2f989-7849-47cc-9edc-21394b4d416b}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</si>
  <si>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</si>
  <si>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</si>
  <si>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</si>
  <si>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</si>
  <si>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</si>
  <si>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</si>
  <si>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</si>
  <si>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025020A</t>
  </si>
  <si>
    <t>Stavba:</t>
  </si>
  <si>
    <t>VD Klíčava – oprava VO</t>
  </si>
  <si>
    <t>KSO:</t>
  </si>
  <si>
    <t/>
  </si>
  <si>
    <t>CC-CZ:</t>
  </si>
  <si>
    <t>Místo:</t>
  </si>
  <si>
    <t>VD Klíčava</t>
  </si>
  <si>
    <t>Datum:</t>
  </si>
  <si>
    <t>Zadavatel:</t>
  </si>
  <si>
    <t>IČ:</t>
  </si>
  <si>
    <t>70889953</t>
  </si>
  <si>
    <t>Povodí Vltavy, státní podnik</t>
  </si>
  <si>
    <t>DIČ:</t>
  </si>
  <si>
    <t>CZ70889953</t>
  </si>
  <si>
    <t>Zhotovitel:</t>
  </si>
  <si>
    <t xml:space="preserve"> </t>
  </si>
  <si>
    <t>Projektant:</t>
  </si>
  <si>
    <t>46347526</t>
  </si>
  <si>
    <t>AQUATIS a.s.</t>
  </si>
  <si>
    <t>CZ46347526</t>
  </si>
  <si>
    <t>True</t>
  </si>
  <si>
    <t>Zpracovatel:</t>
  </si>
  <si>
    <t>Bc. Aneta Patková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</si>
  <si>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</si>
  <si>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</si>
  <si>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</si>
  <si>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</si>
  <si>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</si>
  <si>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</si>
  <si>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</si>
  <si>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</si>
  <si>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</si>
  <si>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</si>
  <si>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</si>
  <si>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</si>
  <si>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</si>
  <si>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</si>
  <si>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</si>
  <si>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</si>
  <si>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</si>
  <si>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</si>
  <si>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</si>
  <si>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</si>
  <si>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</si>
  <si>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</si>
  <si>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</si>
  <si>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</si>
  <si>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</si>
  <si>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</si>
  <si>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</si>
  <si>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</si>
  <si>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</si>
  <si>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</si>
  <si>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</si>
  <si>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</si>
  <si>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</si>
  <si>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</si>
  <si>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</si>
  <si>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</si>
  <si>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</si>
  <si>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</si>
  <si>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</si>
  <si>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</si>
  <si>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</si>
  <si>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</si>
  <si>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 xml:space="preserve">Technologická část strojní </t>
  </si>
  <si>
    <t>PRO</t>
  </si>
  <si>
    <t>1</t>
  </si>
  <si>
    <t>{5ccb6276-2360-493d-aaea-8c8836e96eba}</t>
  </si>
  <si>
    <t>2</t>
  </si>
  <si>
    <t>PS 02</t>
  </si>
  <si>
    <t xml:space="preserve">Technologická část elektro </t>
  </si>
  <si>
    <t>{e22b7b76-9e7e-46dd-8b44-52a2963c5df8}</t>
  </si>
  <si>
    <t>SO 01</t>
  </si>
  <si>
    <t>Stavební úpravy</t>
  </si>
  <si>
    <t>STA</t>
  </si>
  <si>
    <t>{42a9540a-b73c-4f66-8f6f-0a9796a65f70}</t>
  </si>
  <si>
    <t>VON</t>
  </si>
  <si>
    <t>Vedlejší a ostatní náklady</t>
  </si>
  <si>
    <t>{df3cef2e-4c9c-4805-a960-39eca7114721}</t>
  </si>
  <si>
    <t>KRYCÍ LIST SOUPISU PRACÍ</t>
  </si>
  <si>
    <t>Objekt:</t>
  </si>
  <si>
    <t xml:space="preserve">PS 01 - Technologická část strojní 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</si>
  <si>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</si>
  <si>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</si>
  <si>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</si>
  <si>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</si>
  <si>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</si>
  <si>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</si>
  <si>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</si>
  <si>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</si>
  <si>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</si>
  <si>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</si>
  <si>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</si>
  <si>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</si>
  <si>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</si>
  <si>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</si>
  <si>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</si>
  <si>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</si>
  <si>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</si>
  <si>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</si>
  <si>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0.1.1</t>
  </si>
  <si>
    <t>Šoupátko DN450 PN6 s integrovanou montážní vložkou</t>
  </si>
  <si>
    <t>ks</t>
  </si>
  <si>
    <t>512</t>
  </si>
  <si>
    <t>ROZPOCET</t>
  </si>
  <si>
    <t>-1454199928</t>
  </si>
  <si>
    <t>PP</t>
  </si>
  <si>
    <t>Šoupátko DN450 PN6 s integrovanou montážní vložkou (5x450kg)</t>
  </si>
  <si>
    <t>P</t>
  </si>
  <si>
    <t xml:space="preserve">Poznámka k položce:_x000D_
viz. D.2.1.3. Technické specifikace </t>
  </si>
  <si>
    <t>0.1.2</t>
  </si>
  <si>
    <t xml:space="preserve">Potrubní dílce DN450 PN6 </t>
  </si>
  <si>
    <t>-17903146</t>
  </si>
  <si>
    <t>Potrubní dílce DN450 PN6 (600kg)</t>
  </si>
  <si>
    <t>3</t>
  </si>
  <si>
    <t>0.1.3</t>
  </si>
  <si>
    <t xml:space="preserve">Vyčerpání prosáklé vody, čerpadlo, potrubí nerez, hadice, atd </t>
  </si>
  <si>
    <t>-401417206</t>
  </si>
  <si>
    <t>Vyčerpání prosáklé vody, čerpadlo, potrubí nerez, hadice, atd - (15m)</t>
  </si>
  <si>
    <t>4</t>
  </si>
  <si>
    <t>0.1.4</t>
  </si>
  <si>
    <t>Dodávky a montáže ve svislé manipulační šachtě</t>
  </si>
  <si>
    <t>-1810397914</t>
  </si>
  <si>
    <t>5</t>
  </si>
  <si>
    <t>0.1.5.1</t>
  </si>
  <si>
    <t>Přípravné práce před montáží zátky - pomocí potápěčů</t>
  </si>
  <si>
    <t>203985198</t>
  </si>
  <si>
    <t>6</t>
  </si>
  <si>
    <t>0.1.5.2</t>
  </si>
  <si>
    <t>Doprava zátky a montáž - pomocí potápěčů</t>
  </si>
  <si>
    <t>-668289644</t>
  </si>
  <si>
    <t>7</t>
  </si>
  <si>
    <t>0.1.5.3</t>
  </si>
  <si>
    <t>Demontáž zátky a uskladnění, demontáž prvního šoupěte - pomocí potápěčů</t>
  </si>
  <si>
    <t>174183913</t>
  </si>
  <si>
    <t>8</t>
  </si>
  <si>
    <t>0.1.6</t>
  </si>
  <si>
    <t>Ekologické likvidace demontovaného zařízení</t>
  </si>
  <si>
    <t>kpl.</t>
  </si>
  <si>
    <t>149500043</t>
  </si>
  <si>
    <t>9</t>
  </si>
  <si>
    <t>0.1.7</t>
  </si>
  <si>
    <t>Dílenská, realizační dokumentace technologického vybavení</t>
  </si>
  <si>
    <t>861246447</t>
  </si>
  <si>
    <t xml:space="preserve">PS 02 - Technologická část elektro </t>
  </si>
  <si>
    <t>O01 - Ostatní</t>
  </si>
  <si>
    <t>O01</t>
  </si>
  <si>
    <t>Ostatní</t>
  </si>
  <si>
    <t>02.1</t>
  </si>
  <si>
    <t>Úprava a doplnění rozvaděče RHS1</t>
  </si>
  <si>
    <t>kpl</t>
  </si>
  <si>
    <t>262144</t>
  </si>
  <si>
    <t>427728248</t>
  </si>
  <si>
    <t xml:space="preserve">Poznámka k položce:_x000D_
viz. D.2.2.3. Technické specifikace </t>
  </si>
  <si>
    <t>02.2</t>
  </si>
  <si>
    <t>Rozvaděč RM1 (RM2)</t>
  </si>
  <si>
    <t>-710647550</t>
  </si>
  <si>
    <t>02.3</t>
  </si>
  <si>
    <t>Kabeláž</t>
  </si>
  <si>
    <t>-1729424849</t>
  </si>
  <si>
    <t>02.4</t>
  </si>
  <si>
    <t>Vybavení kabelových tras</t>
  </si>
  <si>
    <t>1900854648</t>
  </si>
  <si>
    <t>02.5</t>
  </si>
  <si>
    <t>Doplnění elektroinstalace</t>
  </si>
  <si>
    <t>1325200548</t>
  </si>
  <si>
    <t>02.6</t>
  </si>
  <si>
    <t>Uzemnění a pospojování</t>
  </si>
  <si>
    <t>2044135855</t>
  </si>
  <si>
    <t>02.7</t>
  </si>
  <si>
    <t>Demontáže stávajících zařízení, včetně ekologické likvidace</t>
  </si>
  <si>
    <t>-226638511</t>
  </si>
  <si>
    <t>02.8</t>
  </si>
  <si>
    <t>Dodavatelská realizační dokumentace</t>
  </si>
  <si>
    <t>-908733606</t>
  </si>
  <si>
    <t>02.9</t>
  </si>
  <si>
    <t>Oživení, uvedení do provozu, individuální zkoušky</t>
  </si>
  <si>
    <t>713105303</t>
  </si>
  <si>
    <t>10</t>
  </si>
  <si>
    <t>02.10</t>
  </si>
  <si>
    <t>Revize elektrických zařízení</t>
  </si>
  <si>
    <t>-2034754282</t>
  </si>
  <si>
    <t>odvoz_ocel</t>
  </si>
  <si>
    <t>Odvoz demontovaných ocelových prvků</t>
  </si>
  <si>
    <t>t</t>
  </si>
  <si>
    <t>0,147</t>
  </si>
  <si>
    <t>demont_poklop</t>
  </si>
  <si>
    <t>demont_poklopq</t>
  </si>
  <si>
    <t>kg</t>
  </si>
  <si>
    <t>147</t>
  </si>
  <si>
    <t>SO 01 - Stavební úpravy</t>
  </si>
  <si>
    <t>HSV - Práce a dodávky HSV</t>
  </si>
  <si>
    <t xml:space="preserve">    8 - Vedení trubní dálková a přípojná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</si>
  <si>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</si>
  <si>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</si>
  <si>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</si>
  <si>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</si>
  <si>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</si>
  <si>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751 - Vzduchotechnika</t>
  </si>
  <si>
    <t xml:space="preserve">    767 - Konstrukce zámečnické</t>
  </si>
  <si>
    <t>HSV</t>
  </si>
  <si>
    <t>Práce a dodávky HSV</t>
  </si>
  <si>
    <t>Vedení trubní dálková a přípojná</t>
  </si>
  <si>
    <t>892423122</t>
  </si>
  <si>
    <t>Proplach a dezinfekce vodovodního potrubí DN 400 nebo 500</t>
  </si>
  <si>
    <t>m</t>
  </si>
  <si>
    <t>CS ÚRS 2025 01</t>
  </si>
  <si>
    <t>-495354593</t>
  </si>
  <si>
    <t>Online PSC</t>
  </si>
  <si>
    <t>https://podminky.urs.cz/item/CS_URS_2025_01/892423122</t>
  </si>
  <si>
    <t>VV</t>
  </si>
  <si>
    <t xml:space="preserve">Viz D.1.2.1. - propojovací potrubí DN400 </t>
  </si>
  <si>
    <t>31,2</t>
  </si>
  <si>
    <t>Ostatní konstrukce a práce, bourání</t>
  </si>
  <si>
    <t>952905131</t>
  </si>
  <si>
    <t>Vyklizení bahna s vodorovným přemístěním do 10 m</t>
  </si>
  <si>
    <t>m3</t>
  </si>
  <si>
    <t>814023647</t>
  </si>
  <si>
    <t>Čištění objektů po zatopení nebo záplavách vyklizení bahna z objektů s vodorovným přemístěním do 10 m</t>
  </si>
  <si>
    <t>https://podminky.urs.cz/item/CS_URS_2025_01/952905131</t>
  </si>
  <si>
    <t>Viz TZ  - Vyčištění jímky dole ve vtokové svislé manipulační šachtě</t>
  </si>
  <si>
    <t>952905-R01</t>
  </si>
  <si>
    <t>Vyklizení bahna za svislé přemístění z jímky</t>
  </si>
  <si>
    <t>-1008541933</t>
  </si>
  <si>
    <t>Vyklizení bahna za svislé přemístění z jímky (cca 35 m)</t>
  </si>
  <si>
    <t>Poznámka k položce:_x000D_
Způsob přepravy dle možností zhotovitele (nošením, čerpáním a jiné...)</t>
  </si>
  <si>
    <t>952905221</t>
  </si>
  <si>
    <t>Očištění stěn a podlah od nánosu bahna tlakovou vodou</t>
  </si>
  <si>
    <t>m2</t>
  </si>
  <si>
    <t>-25392759</t>
  </si>
  <si>
    <t>Čištění objektů po zatopení nebo záplavách očištění od nánosu bahna tlakovou vodou stěn nebo podlah</t>
  </si>
  <si>
    <t>https://podminky.urs.cz/item/CS_URS_2025_01/952905221</t>
  </si>
  <si>
    <t>Viz D.1.2.1</t>
  </si>
  <si>
    <t>1,4*2,1 +2,1*1 + 1,4*1</t>
  </si>
  <si>
    <t>953945131r</t>
  </si>
  <si>
    <t>Kotva mechanická M 12 dl 120 mm pro střední zatížení do betonu, ŽB nebo kamene s vyvrtáním otvoru</t>
  </si>
  <si>
    <t>kus</t>
  </si>
  <si>
    <t>-1467557066</t>
  </si>
  <si>
    <t>Kotva mechanická s vyvrtáním otvoru do betonu, železobetonu nebo tvrdého kamene pro střední zatížení průvleková, velikost M 12, délka 120 mm</t>
  </si>
  <si>
    <t>Viz D.1.2.4</t>
  </si>
  <si>
    <t>40+12</t>
  </si>
  <si>
    <t>953961112</t>
  </si>
  <si>
    <t>Kotva chemickým tmelem M 10 hl 90 mm do betonu, ŽB nebo kamene s vyvrtáním otvoru</t>
  </si>
  <si>
    <t>90347243</t>
  </si>
  <si>
    <t>Kotva chemická s vyvrtáním otvoru do betonu, železobetonu nebo tvrdého kamene tmel, velikost M 10, hloubka 90 mm</t>
  </si>
  <si>
    <t>https://podminky.urs.cz/item/CS_URS_2025_01/953961112</t>
  </si>
  <si>
    <t>Viz D.1.2.5</t>
  </si>
  <si>
    <t>8 "ks - obslužný žebřík"</t>
  </si>
  <si>
    <t>953965115</t>
  </si>
  <si>
    <t>Kotevní šroub pro chemické kotvy M 10 dl 130 mm</t>
  </si>
  <si>
    <t>1103379944</t>
  </si>
  <si>
    <t>Kotva chemická s vyvrtáním otvoru kotevní šrouby pro chemické kotvy, velikost M 10, délka 130 mm</t>
  </si>
  <si>
    <t>https://podminky.urs.cz/item/CS_URS_2025_01/953965115</t>
  </si>
  <si>
    <t>985132111</t>
  </si>
  <si>
    <t>Očištění ploch líce kleneb a podhledů tlakovou vodou</t>
  </si>
  <si>
    <t>1146738128</t>
  </si>
  <si>
    <t>https://podminky.urs.cz/item/CS_URS_2025_01/985132111</t>
  </si>
  <si>
    <t>985312113</t>
  </si>
  <si>
    <t>Stěrka k vyrovnání betonových ploch stěn tl přes 3 do 4 mm</t>
  </si>
  <si>
    <t>446754837</t>
  </si>
  <si>
    <t>Stěrka k vyrovnání ploch reprofilovaného betonu stěn, tloušťky přes 3 do 4 mm</t>
  </si>
  <si>
    <t>https://podminky.urs.cz/item/CS_URS_2025_01/985312113</t>
  </si>
  <si>
    <t xml:space="preserve">Viz TZ </t>
  </si>
  <si>
    <t xml:space="preserve">15,0 </t>
  </si>
  <si>
    <t>943211111R</t>
  </si>
  <si>
    <t xml:space="preserve">Zřízení a odstranění dočasné podpěrné konstrukce pro realizaci sanace stropu </t>
  </si>
  <si>
    <t>1113366577</t>
  </si>
  <si>
    <t>Zřízení a odstranění dočasné podpěrné konstrukce pro realizaci sanace stropu - dle možností zhotovitele (žebříky, lešení, plošina, ... )</t>
  </si>
  <si>
    <t>11</t>
  </si>
  <si>
    <t>R00001</t>
  </si>
  <si>
    <t>Výroba, dodávka a montáž příruby napojení VZT - nerez</t>
  </si>
  <si>
    <t>-1753364771</t>
  </si>
  <si>
    <t>Viz D.1.2.6 podrobná specifikace</t>
  </si>
  <si>
    <t>3 "Ks"</t>
  </si>
  <si>
    <t>997</t>
  </si>
  <si>
    <t>Přesun sutě</t>
  </si>
  <si>
    <t>977-R05</t>
  </si>
  <si>
    <t>Výzisk z prodeje železného šrotu</t>
  </si>
  <si>
    <t>-2110567460</t>
  </si>
  <si>
    <t xml:space="preserve">-odvoz_ocel*1000 </t>
  </si>
  <si>
    <t>13</t>
  </si>
  <si>
    <t>997002611</t>
  </si>
  <si>
    <t>Nakládání suti a vybouraných hmot</t>
  </si>
  <si>
    <t>1876986719</t>
  </si>
  <si>
    <t>Nakládání suti a vybouraných hmot na dopravní prostředek pro vodorovné přemístění</t>
  </si>
  <si>
    <t>demont_poklop/1000</t>
  </si>
  <si>
    <t>Součet</t>
  </si>
  <si>
    <t>14</t>
  </si>
  <si>
    <t>997-R04</t>
  </si>
  <si>
    <t>Odklizení demontovaných ocelových prvků k likvidaci</t>
  </si>
  <si>
    <t>-914578657</t>
  </si>
  <si>
    <t>998</t>
  </si>
  <si>
    <t>Přesun hmot</t>
  </si>
  <si>
    <t>15</t>
  </si>
  <si>
    <t>998322011</t>
  </si>
  <si>
    <t>Přesun hmot pro hráze přehradní zděné, betonové a železobetonové</t>
  </si>
  <si>
    <t>1001622008</t>
  </si>
  <si>
    <t>Přesun hmot pro objekty hráze přehradní zděné, betonové, železobetonové dopravní vzdálenost do 500 m</t>
  </si>
  <si>
    <t>https://podminky.urs.cz/item/CS_URS_2025_01/998322011</t>
  </si>
  <si>
    <t>PSV</t>
  </si>
  <si>
    <t>Práce a dodávky PSV</t>
  </si>
  <si>
    <t>721</t>
  </si>
  <si>
    <t>Zdravotechnika - vnitřní kanalizace</t>
  </si>
  <si>
    <t>16</t>
  </si>
  <si>
    <t>721173404</t>
  </si>
  <si>
    <t>Potrubí kanalizační z PVC SN 4 svodné DN 200</t>
  </si>
  <si>
    <t>167040485</t>
  </si>
  <si>
    <t>Potrubí z trub PVC SN4 svodné (ležaté) DN 200</t>
  </si>
  <si>
    <t>https://podminky.urs.cz/item/CS_URS_2025_01/721173404</t>
  </si>
  <si>
    <t xml:space="preserve">Viz D.1.2.2. a </t>
  </si>
  <si>
    <t>0,82+1,75+4,9+2,2+2,4</t>
  </si>
  <si>
    <t>17</t>
  </si>
  <si>
    <t>721173-R01</t>
  </si>
  <si>
    <t>Příplatek za uchycení potrubí ke stěnám</t>
  </si>
  <si>
    <t>356728023</t>
  </si>
  <si>
    <t>751</t>
  </si>
  <si>
    <t>Vzduchotechnika</t>
  </si>
  <si>
    <t>18</t>
  </si>
  <si>
    <t>751111131</t>
  </si>
  <si>
    <t>Montáž ventilátoru axiálního nízkotlakého potrubního základního D do 200 mm</t>
  </si>
  <si>
    <t>-336131673</t>
  </si>
  <si>
    <t>Montáž ventilátoru axiálního nízkotlakého potrubního základního, průměru do 200 mm</t>
  </si>
  <si>
    <t>https://podminky.urs.cz/item/CS_URS_2025_01/751111131</t>
  </si>
  <si>
    <t>Viz D.1.2.2.</t>
  </si>
  <si>
    <t>1+1</t>
  </si>
  <si>
    <t>19</t>
  </si>
  <si>
    <t>M</t>
  </si>
  <si>
    <t>42914528</t>
  </si>
  <si>
    <t>ventilátor axiální diagonální potrubní tříotáčkový plastový IP44 připojení D 200mm</t>
  </si>
  <si>
    <t>32</t>
  </si>
  <si>
    <t>-1844057533</t>
  </si>
  <si>
    <t>20</t>
  </si>
  <si>
    <t>751613143</t>
  </si>
  <si>
    <t>Montáž hadice pro odvod kondenzátu</t>
  </si>
  <si>
    <t>413187823</t>
  </si>
  <si>
    <t>Montáž ostatních zařízení pro odvod kondenzátu hadice</t>
  </si>
  <si>
    <t>https://podminky.urs.cz/item/CS_URS_2025_01/751613143</t>
  </si>
  <si>
    <t>31,5</t>
  </si>
  <si>
    <t>48481004</t>
  </si>
  <si>
    <t>hadice pro odvod kondenzátu</t>
  </si>
  <si>
    <t>569432659</t>
  </si>
  <si>
    <t>31,5*1,2 'Přepočtené koeficientem množství</t>
  </si>
  <si>
    <t>767</t>
  </si>
  <si>
    <t>Konstrukce zámečnické</t>
  </si>
  <si>
    <t>22</t>
  </si>
  <si>
    <t>767591001</t>
  </si>
  <si>
    <t>Montáž podlah nebo podest z kompozitních pochůzných litých roštů o hm do 15 kg/m2</t>
  </si>
  <si>
    <t>903581345</t>
  </si>
  <si>
    <t>Montáž výrobků z kompozitů podlah nebo podest z pochůzných litých roštů hmotnosti do 15 kg/m2</t>
  </si>
  <si>
    <t>https://podminky.urs.cz/item/CS_URS_2025_01/767591001</t>
  </si>
  <si>
    <t xml:space="preserve">Viz příloha D.1.2.4 </t>
  </si>
  <si>
    <t xml:space="preserve">1,96*0,92 *2 "ks" </t>
  </si>
  <si>
    <t>1,0*1,37 *2 "ks"</t>
  </si>
  <si>
    <t>23</t>
  </si>
  <si>
    <t>631260R01</t>
  </si>
  <si>
    <t xml:space="preserve">rošt kompozitní pochůzný 38x38/30mm </t>
  </si>
  <si>
    <t>275409098</t>
  </si>
  <si>
    <t>24</t>
  </si>
  <si>
    <t>631260R02</t>
  </si>
  <si>
    <t xml:space="preserve">Výroba a dodávka atypického kompozitního roštu s výřezy pochůzný 38x38/30mm </t>
  </si>
  <si>
    <t>-43974052</t>
  </si>
  <si>
    <t>25</t>
  </si>
  <si>
    <t>767995113</t>
  </si>
  <si>
    <t>Montáž atypických zámečnických konstrukcí hmotnosti přes 10 do 20 kg</t>
  </si>
  <si>
    <t>2111037598</t>
  </si>
  <si>
    <t>Montáž ostatních atypických zámečnických konstrukcí hmotnosti přes 10 do 20 kg</t>
  </si>
  <si>
    <t>https://podminky.urs.cz/item/CS_URS_2025_01/767995113</t>
  </si>
  <si>
    <t>PODLAHOVÉ PRVKY  PODLAHY V MANIPULAČNÍ ŠACHTĚ</t>
  </si>
  <si>
    <t>(60,0-20,5*2"odečet kompozitových roštů")</t>
  </si>
  <si>
    <t>26</t>
  </si>
  <si>
    <t>RM0001</t>
  </si>
  <si>
    <t>PODLAHOVÉ PRVKY PODLAHY V MANIPULAČNÍ ŠACHTĚ</t>
  </si>
  <si>
    <t>kg.</t>
  </si>
  <si>
    <t>955139083</t>
  </si>
  <si>
    <t xml:space="preserve">PODLAHOVÉ PRVKY PODLAHY V MANIPULAČNÍ ŠACHTĚ - podrobná specifikace viz příloha D.1.2.4 </t>
  </si>
  <si>
    <t>27</t>
  </si>
  <si>
    <t>767995114</t>
  </si>
  <si>
    <t>Montáž atypických zámečnických konstrukcí hmotnosti přes 20 do 50 kg</t>
  </si>
  <si>
    <t>179762003</t>
  </si>
  <si>
    <t>Montáž ostatních atypických zámečnických konstrukcí hmotnosti přes 20 do 50 kg</t>
  </si>
  <si>
    <t>https://podminky.urs.cz/item/CS_URS_2025_01/767995114</t>
  </si>
  <si>
    <t>PODLAHA KOMPZIT NA KOTĚ 259,10 (DOLE) V DOMKU UZÁVĚRŮ</t>
  </si>
  <si>
    <t>(123,0 - 27,0*2"odečet kompozitových roštů") "Váha za obě podlahy"</t>
  </si>
  <si>
    <t>28</t>
  </si>
  <si>
    <t>RM0002</t>
  </si>
  <si>
    <t>PODLAHA KOMPZIT V DOMKU UZÁVĚRŮ</t>
  </si>
  <si>
    <t>-2004536596</t>
  </si>
  <si>
    <t xml:space="preserve">PODLAHA KOMPZIT NA KOTĚ 259,10 (DOLE) V DOMKU UZÁVĚRŮ - podrobná specifikace viz příloha D.1.2.4 </t>
  </si>
  <si>
    <t>29</t>
  </si>
  <si>
    <t>767995115</t>
  </si>
  <si>
    <t>Montáž atypických zámečnických konstrukcí hmotnosti přes 50 do 100 kg</t>
  </si>
  <si>
    <t>2041166012</t>
  </si>
  <si>
    <t>Montáž ostatních atypických zámečnických konstrukcí hmotnosti přes 50 do 100 kg</t>
  </si>
  <si>
    <t>https://podminky.urs.cz/item/CS_URS_2025_01/767995115</t>
  </si>
  <si>
    <t>PODLAHOVÉ PLECHY HORNÍ PODLAHY DOMKU UZÁVĚRŮ</t>
  </si>
  <si>
    <t>147,0</t>
  </si>
  <si>
    <t>Obslužná žebřík</t>
  </si>
  <si>
    <t>77,0</t>
  </si>
  <si>
    <t>30</t>
  </si>
  <si>
    <t>RM0003</t>
  </si>
  <si>
    <t>-456711904</t>
  </si>
  <si>
    <t>31</t>
  </si>
  <si>
    <t>RM0004</t>
  </si>
  <si>
    <t>OBSLUŽNÝ ŽEBŘÍK</t>
  </si>
  <si>
    <t>-1366056014</t>
  </si>
  <si>
    <t>OBSLUŽNÝ ŽEBŘÍK - podrobná specifikace viz příloha D.1.2.5</t>
  </si>
  <si>
    <t>767996702</t>
  </si>
  <si>
    <t>Demontáž atypických zámečnických konstrukcí řezáním hm jednotlivých dílů přes 50 do 100 kg</t>
  </si>
  <si>
    <t>344739060</t>
  </si>
  <si>
    <t>Demontáž ostatních zámečnických konstrukcí řezáním o hmotnosti jednotlivých dílů přes 50 do 100 kg</t>
  </si>
  <si>
    <t>https://podminky.urs.cz/item/CS_URS_2025_01/767996702</t>
  </si>
  <si>
    <t>147,0 "původní poklopy"</t>
  </si>
  <si>
    <t>33</t>
  </si>
  <si>
    <t>998767101</t>
  </si>
  <si>
    <t>Přesun hmot tonážní pro zámečnické konstrukce v objektech v do 6 m</t>
  </si>
  <si>
    <t>-2097387809</t>
  </si>
  <si>
    <t>Přesun hmot pro zámečnické konstrukce stanovený z hmotnosti přesunovaného materiálu vodorovná dopravní vzdálenost do 50 m základní v objektech výšky do 6 m</t>
  </si>
  <si>
    <t>https://podminky.urs.cz/item/CS_URS_2025_01/998767101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</si>
  <si>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</si>
  <si>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</si>
  <si>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</si>
  <si>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</si>
  <si>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Ostatní náklady</t>
  </si>
  <si>
    <t>VRN</t>
  </si>
  <si>
    <t>Vedlejší rozpočtové náklady</t>
  </si>
  <si>
    <t>VRN1</t>
  </si>
  <si>
    <t>Průzkumné, geodetické a projektové práce</t>
  </si>
  <si>
    <t>R01</t>
  </si>
  <si>
    <t>Realizační výkresová dokumentace stavební části</t>
  </si>
  <si>
    <t>1024</t>
  </si>
  <si>
    <t>-1618681460</t>
  </si>
  <si>
    <t>Realizační výkresová dokumentace stavební části (dílenská dokumentace)</t>
  </si>
  <si>
    <t>R03</t>
  </si>
  <si>
    <t>Dokumentace skutečného provedení</t>
  </si>
  <si>
    <t>-2005295330</t>
  </si>
  <si>
    <t>Dokumentace skutečného provedení pro část stavební i strojní</t>
  </si>
  <si>
    <t>R06</t>
  </si>
  <si>
    <t>Zajištění veškerých geodetických prací souvisejících s realizací díla</t>
  </si>
  <si>
    <t>1403651229</t>
  </si>
  <si>
    <t>VRN3</t>
  </si>
  <si>
    <t>Zařízení staveniště</t>
  </si>
  <si>
    <t>R07</t>
  </si>
  <si>
    <t>Veškeré zřízení a odstranění staveniště nezbytné pro provedení díla</t>
  </si>
  <si>
    <t>-413677248</t>
  </si>
  <si>
    <t xml:space="preserve">Veškeré zřízení a odstranění staveniště nezbytné pro provedení díla, především:
- zajištění zázemí pro stavbu dle možností zhotovitele (buňky, hygienické zázemí, ... )
- provedení takových opatření, aby plochy obvodu staveniště nebyly znečištěny ropnými látkami a jinými podobnými produkty
- uvedení ploch dočasného záboru do původního stavu (případné sejmutí humusu pro potřeby stavby)
</t>
  </si>
  <si>
    <t>VRN4</t>
  </si>
  <si>
    <t>Ostatní náklady</t>
  </si>
  <si>
    <t>R11</t>
  </si>
  <si>
    <t>Pasportizace</t>
  </si>
  <si>
    <t>-758964015</t>
  </si>
  <si>
    <t>pasportizace - zdokumentování (foto s popisem) původního stavu ZS, přilehlých objektů, přístupových cest a zařízení před zahájením stavby</t>
  </si>
  <si>
    <t>R12</t>
  </si>
  <si>
    <t xml:space="preserve">Fotodokumentace stavby </t>
  </si>
  <si>
    <t>-1275822521</t>
  </si>
  <si>
    <t>R13</t>
  </si>
  <si>
    <t>Náklady vyplývající z opatření BOZP</t>
  </si>
  <si>
    <t>-763065804</t>
  </si>
  <si>
    <t>SEZNAM FIGUR</t>
  </si>
  <si>
    <t>Výměra</t>
  </si>
  <si>
    <t>Použití figury: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</si>
  <si>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</si>
  <si>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</si>
  <si>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</si>
  <si>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</si>
  <si>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</si>
  <si>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</si>
  <si>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</si>
  <si>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</si>
  <si>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</si>
  <si>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</si>
  <si>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</si>
  <si>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</si>
  <si>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</si>
  <si>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</si>
  <si>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</si>
  <si>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OST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</si>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</sst>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3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8"/>
      <color rgb="FF000000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charset val="238"/>
    </font>
    <font>
      <sz val="9"/>
      <name val="Trebuchet MS"/>
      <family val="2"/>
      <charset val="238"/>
    </font>
    <font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3" borderId="8" xfId="0" applyFill="1" applyBorder="1" applyAlignment="1">
      <alignment vertical="center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21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19" fillId="3" borderId="0" xfId="0" applyFont="1" applyFill="1" applyAlignment="1">
      <alignment horizontal="left" vertical="center"/>
    </xf>
    <xf numFmtId="0" fontId="19" fillId="3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0" fillId="0" borderId="4" xfId="0" applyBorder="1" applyAlignment="1">
      <alignment horizontal="center" vertical="center" wrapText="1"/>
    </xf>
    <xf numFmtId="0" fontId="19" fillId="3" borderId="17" xfId="0" applyFont="1" applyFill="1" applyBorder="1" applyAlignment="1">
      <alignment horizontal="center" vertical="center" wrapText="1"/>
    </xf>
    <xf numFmtId="0" fontId="19" fillId="3" borderId="18" xfId="0" applyFont="1" applyFill="1" applyBorder="1" applyAlignment="1">
      <alignment horizontal="center" vertical="center" wrapText="1"/>
    </xf>
    <xf numFmtId="0" fontId="19" fillId="3" borderId="19" xfId="0" applyFont="1" applyFill="1" applyBorder="1" applyAlignment="1">
      <alignment horizontal="center" vertical="center" wrapText="1"/>
    </xf>
    <xf numFmtId="4" fontId="21" fillId="0" borderId="0" xfId="0" applyNumberFormat="1" applyFont="1"/>
    <xf numFmtId="166" fontId="29" fillId="0" borderId="13" xfId="0" applyNumberFormat="1" applyFont="1" applyBorder="1"/>
    <xf numFmtId="166" fontId="29" fillId="0" borderId="14" xfId="0" applyNumberFormat="1" applyFont="1" applyBorder="1"/>
    <xf numFmtId="4" fontId="30" fillId="0" borderId="0" xfId="0" applyNumberFormat="1" applyFont="1" applyAlignment="1">
      <alignment vertical="center"/>
    </xf>
    <xf numFmtId="0" fontId="19" fillId="0" borderId="23" xfId="0" applyFont="1" applyBorder="1" applyAlignment="1">
      <alignment horizontal="center" vertical="center"/>
    </xf>
    <xf numFmtId="49" fontId="19" fillId="0" borderId="23" xfId="0" applyNumberFormat="1" applyFont="1" applyBorder="1" applyAlignment="1">
      <alignment horizontal="left" vertical="center" wrapText="1"/>
    </xf>
    <xf numFmtId="0" fontId="19" fillId="0" borderId="23" xfId="0" applyFont="1" applyBorder="1" applyAlignment="1">
      <alignment horizontal="left" vertical="center" wrapText="1"/>
    </xf>
    <xf numFmtId="0" fontId="19" fillId="0" borderId="23" xfId="0" applyFont="1" applyBorder="1" applyAlignment="1">
      <alignment horizontal="center" vertical="center" wrapText="1"/>
    </xf>
    <xf numFmtId="167" fontId="19" fillId="0" borderId="23" xfId="0" applyNumberFormat="1" applyFont="1" applyBorder="1" applyAlignment="1">
      <alignment vertical="center"/>
    </xf>
    <xf numFmtId="4" fontId="19" fillId="0" borderId="23" xfId="0" applyNumberFormat="1" applyFont="1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6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15" xfId="0" applyBorder="1" applyAlignment="1">
      <alignment vertical="center"/>
    </xf>
    <xf numFmtId="0" fontId="33" fillId="0" borderId="0" xfId="0" applyFont="1" applyAlignment="1">
      <alignment vertical="center" wrapText="1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7" fillId="0" borderId="15" xfId="0" applyFont="1" applyBorder="1"/>
    <xf numFmtId="166" fontId="7" fillId="0" borderId="0" xfId="0" applyNumberFormat="1" applyFont="1"/>
    <xf numFmtId="166" fontId="7" fillId="0" borderId="16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4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8" fillId="0" borderId="21" xfId="0" applyFont="1" applyBorder="1" applyAlignment="1">
      <alignment vertical="center"/>
    </xf>
    <xf numFmtId="4" fontId="8" fillId="0" borderId="21" xfId="0" applyNumberFormat="1" applyFont="1" applyBorder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/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7" fillId="0" borderId="23" xfId="0" applyFont="1" applyBorder="1" applyAlignment="1">
      <alignment horizontal="center" vertical="center"/>
    </xf>
    <xf numFmtId="49" fontId="37" fillId="0" borderId="23" xfId="0" applyNumberFormat="1" applyFont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 wrapText="1"/>
    </xf>
    <xf numFmtId="0" fontId="37" fillId="0" borderId="23" xfId="0" applyFont="1" applyBorder="1" applyAlignment="1">
      <alignment horizontal="center" vertical="center" wrapText="1"/>
    </xf>
    <xf numFmtId="167" fontId="37" fillId="0" borderId="23" xfId="0" applyNumberFormat="1" applyFont="1" applyBorder="1" applyAlignment="1">
      <alignment vertical="center"/>
    </xf>
    <xf numFmtId="4" fontId="37" fillId="0" borderId="23" xfId="0" applyNumberFormat="1" applyFont="1" applyBorder="1" applyAlignment="1">
      <alignment vertical="center"/>
    </xf>
    <xf numFmtId="0" fontId="38" fillId="0" borderId="4" xfId="0" applyFont="1" applyBorder="1" applyAlignment="1">
      <alignment vertical="center"/>
    </xf>
    <xf numFmtId="0" fontId="37" fillId="0" borderId="15" xfId="0" applyFont="1" applyBorder="1" applyAlignment="1">
      <alignment horizontal="left" vertical="center"/>
    </xf>
    <xf numFmtId="0" fontId="37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9" fillId="0" borderId="17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/>
    </xf>
    <xf numFmtId="167" fontId="39" fillId="0" borderId="19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>
      <alignment horizontal="left" vertical="center"/>
    </xf>
    <xf numFmtId="0" fontId="50" fillId="0" borderId="1" xfId="0" applyFont="1" applyBorder="1" applyAlignment="1">
      <alignment vertical="top"/>
    </xf>
    <xf numFmtId="0" fontId="50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center" vertical="center"/>
    </xf>
    <xf numFmtId="49" fontId="50" fillId="0" borderId="1" xfId="0" applyNumberFormat="1" applyFont="1" applyBorder="1" applyAlignment="1">
      <alignment horizontal="left" vertical="center"/>
    </xf>
    <xf numFmtId="0" fontId="49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5" xfId="0" applyBorder="1"/>
    <xf numFmtId="0" fontId="15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2" borderId="0" xfId="0" applyFill="1" applyAlignment="1">
      <alignment vertical="center"/>
    </xf>
    <xf numFmtId="0" fontId="4" fillId="2" borderId="7" xfId="0" applyFont="1" applyFill="1" applyBorder="1" applyAlignment="1">
      <alignment horizontal="left" vertical="center"/>
    </xf>
    <xf numFmtId="0" fontId="0" fillId="2" borderId="8" xfId="0" applyFill="1" applyBorder="1" applyAlignment="1">
      <alignment vertical="center"/>
    </xf>
    <xf numFmtId="0" fontId="4" fillId="2" borderId="8" xfId="0" applyFont="1" applyFill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0" fillId="0" borderId="14" xfId="0" applyBorder="1" applyAlignment="1">
      <alignment vertical="center"/>
    </xf>
    <xf numFmtId="0" fontId="19" fillId="3" borderId="9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4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5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5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6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  <xf numFmtId="4" fontId="26" fillId="0" borderId="22" xfId="0" applyNumberFormat="1" applyFont="1" applyBorder="1" applyAlignment="1">
      <alignment vertical="center"/>
    </xf>
    <xf numFmtId="0" fontId="2" fillId="4" borderId="0" xfId="0" applyFont="1" applyFill="1" applyAlignment="1" applyProtection="1">
      <alignment horizontal="left" vertical="center"/>
      <protection locked="0"/>
    </xf>
    <xf numFmtId="4" fontId="19" fillId="4" borderId="23" xfId="0" applyNumberFormat="1" applyFont="1" applyFill="1" applyBorder="1" applyAlignment="1" applyProtection="1">
      <alignment vertical="center"/>
      <protection locked="0"/>
    </xf>
    <xf numFmtId="165" fontId="2" fillId="4" borderId="0" xfId="0" applyNumberFormat="1" applyFont="1" applyFill="1" applyAlignment="1" applyProtection="1">
      <alignment horizontal="left" vertical="center"/>
      <protection locked="0"/>
    </xf>
    <xf numFmtId="4" fontId="37" fillId="4" borderId="23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3" borderId="7" xfId="0" applyFont="1" applyFill="1" applyBorder="1" applyAlignment="1">
      <alignment horizontal="center" vertical="center"/>
    </xf>
    <xf numFmtId="0" fontId="19" fillId="3" borderId="8" xfId="0" applyFont="1" applyFill="1" applyBorder="1" applyAlignment="1">
      <alignment horizontal="left" vertical="center"/>
    </xf>
    <xf numFmtId="0" fontId="19" fillId="3" borderId="8" xfId="0" applyFont="1" applyFill="1" applyBorder="1" applyAlignment="1">
      <alignment horizontal="center" vertical="center"/>
    </xf>
    <xf numFmtId="0" fontId="19" fillId="3" borderId="8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 applyProtection="1">
      <alignment horizontal="center" vertical="center"/>
      <protection locked="0"/>
    </xf>
    <xf numFmtId="4" fontId="4" fillId="2" borderId="8" xfId="0" applyNumberFormat="1" applyFon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4" fillId="2" borderId="8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4" borderId="0" xfId="0" applyFont="1" applyFill="1" applyAlignment="1" applyProtection="1">
      <alignment horizontal="left" vertical="center"/>
      <protection locked="0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0" fontId="41" fillId="0" borderId="1" xfId="0" applyFont="1" applyBorder="1" applyAlignment="1">
      <alignment horizontal="center" vertical="center" wrapText="1"/>
    </xf>
    <xf numFmtId="49" fontId="43" fillId="0" borderId="1" xfId="0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998322011" TargetMode="External"/><Relationship Id="rId13" Type="http://schemas.openxmlformats.org/officeDocument/2006/relationships/hyperlink" Target="https://podminky.urs.cz/item/CS_URS_2025_01/767995113" TargetMode="External"/><Relationship Id="rId18" Type="http://schemas.openxmlformats.org/officeDocument/2006/relationships/printerSettings" Target="../printerSettings/printerSettings4.bin"/><Relationship Id="rId3" Type="http://schemas.openxmlformats.org/officeDocument/2006/relationships/hyperlink" Target="https://podminky.urs.cz/item/CS_URS_2025_01/952905221" TargetMode="External"/><Relationship Id="rId7" Type="http://schemas.openxmlformats.org/officeDocument/2006/relationships/hyperlink" Target="https://podminky.urs.cz/item/CS_URS_2025_01/985312113" TargetMode="External"/><Relationship Id="rId12" Type="http://schemas.openxmlformats.org/officeDocument/2006/relationships/hyperlink" Target="https://podminky.urs.cz/item/CS_URS_2025_01/767591001" TargetMode="External"/><Relationship Id="rId17" Type="http://schemas.openxmlformats.org/officeDocument/2006/relationships/hyperlink" Target="https://podminky.urs.cz/item/CS_URS_2025_01/998767101" TargetMode="External"/><Relationship Id="rId2" Type="http://schemas.openxmlformats.org/officeDocument/2006/relationships/hyperlink" Target="https://podminky.urs.cz/item/CS_URS_2025_01/952905131" TargetMode="External"/><Relationship Id="rId16" Type="http://schemas.openxmlformats.org/officeDocument/2006/relationships/hyperlink" Target="https://podminky.urs.cz/item/CS_URS_2025_01/767996702" TargetMode="External"/><Relationship Id="rId1" Type="http://schemas.openxmlformats.org/officeDocument/2006/relationships/hyperlink" Target="https://podminky.urs.cz/item/CS_URS_2025_01/892423122" TargetMode="External"/><Relationship Id="rId6" Type="http://schemas.openxmlformats.org/officeDocument/2006/relationships/hyperlink" Target="https://podminky.urs.cz/item/CS_URS_2025_01/985132111" TargetMode="External"/><Relationship Id="rId11" Type="http://schemas.openxmlformats.org/officeDocument/2006/relationships/hyperlink" Target="https://podminky.urs.cz/item/CS_URS_2025_01/751613143" TargetMode="External"/><Relationship Id="rId5" Type="http://schemas.openxmlformats.org/officeDocument/2006/relationships/hyperlink" Target="https://podminky.urs.cz/item/CS_URS_2025_01/953965115" TargetMode="External"/><Relationship Id="rId15" Type="http://schemas.openxmlformats.org/officeDocument/2006/relationships/hyperlink" Target="https://podminky.urs.cz/item/CS_URS_2025_01/767995115" TargetMode="External"/><Relationship Id="rId10" Type="http://schemas.openxmlformats.org/officeDocument/2006/relationships/hyperlink" Target="https://podminky.urs.cz/item/CS_URS_2025_01/751111131" TargetMode="External"/><Relationship Id="rId19" Type="http://schemas.openxmlformats.org/officeDocument/2006/relationships/drawing" Target="../drawings/drawing4.xml"/><Relationship Id="rId4" Type="http://schemas.openxmlformats.org/officeDocument/2006/relationships/hyperlink" Target="https://podminky.urs.cz/item/CS_URS_2025_01/953961112" TargetMode="External"/><Relationship Id="rId9" Type="http://schemas.openxmlformats.org/officeDocument/2006/relationships/hyperlink" Target="https://podminky.urs.cz/item/CS_URS_2025_01/721173404" TargetMode="External"/><Relationship Id="rId14" Type="http://schemas.openxmlformats.org/officeDocument/2006/relationships/hyperlink" Target="https://podminky.urs.cz/item/CS_URS_2025_01/767995114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0"/>
  <sheetViews>
    <sheetView showGridLines="0" workbookViewId="0">
      <selection activeCell="K6" sqref="K6:AO6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220" t="s">
        <v>0</v>
      </c>
      <c r="AZ1" s="220" t="s">
        <v>1</v>
      </c>
      <c r="BA1" s="220" t="s">
        <v>2</v>
      </c>
      <c r="BB1" s="220" t="s">
        <v>3</v>
      </c>
      <c r="BT1" s="220" t="s">
        <v>4</v>
      </c>
      <c r="BU1" s="220" t="s">
        <v>4</v>
      </c>
      <c r="BV1" s="220" t="s">
        <v>5</v>
      </c>
    </row>
    <row r="2" spans="1:74" ht="36.950000000000003" customHeight="1" x14ac:dyDescent="0.2">
      <c r="AR2" s="290"/>
      <c r="AS2" s="290"/>
      <c r="AT2" s="290"/>
      <c r="AU2" s="290"/>
      <c r="AV2" s="290"/>
      <c r="AW2" s="290"/>
      <c r="AX2" s="290"/>
      <c r="AY2" s="290"/>
      <c r="AZ2" s="290"/>
      <c r="BA2" s="290"/>
      <c r="BB2" s="290"/>
      <c r="BC2" s="290"/>
      <c r="BD2" s="290"/>
      <c r="BE2" s="290"/>
      <c r="BS2" s="11" t="s">
        <v>6</v>
      </c>
      <c r="BT2" s="11" t="s">
        <v>7</v>
      </c>
    </row>
    <row r="3" spans="1:74" ht="6.95" customHeight="1" x14ac:dyDescent="0.2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pans="1:74" ht="24.95" customHeight="1" x14ac:dyDescent="0.2">
      <c r="B4" s="14"/>
      <c r="D4" s="15" t="s">
        <v>9</v>
      </c>
      <c r="AR4" s="14"/>
      <c r="AS4" s="221" t="s">
        <v>10</v>
      </c>
      <c r="BS4" s="11" t="s">
        <v>11</v>
      </c>
    </row>
    <row r="5" spans="1:74" ht="12" customHeight="1" x14ac:dyDescent="0.2">
      <c r="B5" s="14"/>
      <c r="D5" s="16" t="s">
        <v>12</v>
      </c>
      <c r="K5" s="289" t="s">
        <v>13</v>
      </c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290"/>
      <c r="W5" s="290"/>
      <c r="X5" s="290"/>
      <c r="Y5" s="290"/>
      <c r="Z5" s="290"/>
      <c r="AA5" s="290"/>
      <c r="AB5" s="290"/>
      <c r="AC5" s="290"/>
      <c r="AD5" s="290"/>
      <c r="AE5" s="290"/>
      <c r="AF5" s="290"/>
      <c r="AG5" s="290"/>
      <c r="AH5" s="290"/>
      <c r="AI5" s="290"/>
      <c r="AJ5" s="290"/>
      <c r="AK5" s="290"/>
      <c r="AL5" s="290"/>
      <c r="AM5" s="290"/>
      <c r="AN5" s="290"/>
      <c r="AO5" s="290"/>
      <c r="AR5" s="14"/>
      <c r="BS5" s="11" t="s">
        <v>6</v>
      </c>
    </row>
    <row r="6" spans="1:74" ht="36.950000000000003" customHeight="1" x14ac:dyDescent="0.2">
      <c r="B6" s="14"/>
      <c r="D6" s="18" t="s">
        <v>14</v>
      </c>
      <c r="K6" s="291" t="s">
        <v>15</v>
      </c>
      <c r="L6" s="290"/>
      <c r="M6" s="290"/>
      <c r="N6" s="290"/>
      <c r="O6" s="290"/>
      <c r="P6" s="290"/>
      <c r="Q6" s="290"/>
      <c r="R6" s="290"/>
      <c r="S6" s="290"/>
      <c r="T6" s="290"/>
      <c r="U6" s="290"/>
      <c r="V6" s="290"/>
      <c r="W6" s="290"/>
      <c r="X6" s="290"/>
      <c r="Y6" s="290"/>
      <c r="Z6" s="290"/>
      <c r="AA6" s="290"/>
      <c r="AB6" s="290"/>
      <c r="AC6" s="290"/>
      <c r="AD6" s="290"/>
      <c r="AE6" s="290"/>
      <c r="AF6" s="290"/>
      <c r="AG6" s="290"/>
      <c r="AH6" s="290"/>
      <c r="AI6" s="290"/>
      <c r="AJ6" s="290"/>
      <c r="AK6" s="290"/>
      <c r="AL6" s="290"/>
      <c r="AM6" s="290"/>
      <c r="AN6" s="290"/>
      <c r="AO6" s="290"/>
      <c r="AR6" s="14"/>
      <c r="BS6" s="11" t="s">
        <v>6</v>
      </c>
    </row>
    <row r="7" spans="1:74" ht="12" customHeight="1" x14ac:dyDescent="0.2">
      <c r="B7" s="14"/>
      <c r="D7" s="19" t="s">
        <v>16</v>
      </c>
      <c r="K7" s="17" t="s">
        <v>17</v>
      </c>
      <c r="AK7" s="19" t="s">
        <v>18</v>
      </c>
      <c r="AN7" s="17" t="s">
        <v>17</v>
      </c>
      <c r="AR7" s="14"/>
      <c r="BS7" s="11" t="s">
        <v>6</v>
      </c>
    </row>
    <row r="8" spans="1:74" ht="12" customHeight="1" x14ac:dyDescent="0.2">
      <c r="B8" s="14"/>
      <c r="D8" s="19" t="s">
        <v>19</v>
      </c>
      <c r="K8" s="17" t="s">
        <v>20</v>
      </c>
      <c r="AK8" s="19" t="s">
        <v>21</v>
      </c>
      <c r="AN8" s="264"/>
      <c r="AR8" s="14"/>
      <c r="BS8" s="11" t="s">
        <v>6</v>
      </c>
    </row>
    <row r="9" spans="1:74" ht="14.45" customHeight="1" x14ac:dyDescent="0.2">
      <c r="B9" s="14"/>
      <c r="AR9" s="14"/>
      <c r="BS9" s="11" t="s">
        <v>6</v>
      </c>
    </row>
    <row r="10" spans="1:74" ht="12" customHeight="1" x14ac:dyDescent="0.2">
      <c r="B10" s="14"/>
      <c r="D10" s="19" t="s">
        <v>22</v>
      </c>
      <c r="AK10" s="19" t="s">
        <v>23</v>
      </c>
      <c r="AN10" s="17" t="s">
        <v>24</v>
      </c>
      <c r="AR10" s="14"/>
      <c r="BS10" s="11" t="s">
        <v>6</v>
      </c>
    </row>
    <row r="11" spans="1:74" ht="18.399999999999999" customHeight="1" x14ac:dyDescent="0.2">
      <c r="B11" s="14"/>
      <c r="E11" s="17" t="s">
        <v>25</v>
      </c>
      <c r="AK11" s="19" t="s">
        <v>26</v>
      </c>
      <c r="AN11" s="17" t="s">
        <v>27</v>
      </c>
      <c r="AR11" s="14"/>
      <c r="BS11" s="11" t="s">
        <v>6</v>
      </c>
    </row>
    <row r="12" spans="1:74" ht="6.95" customHeight="1" x14ac:dyDescent="0.2">
      <c r="B12" s="14"/>
      <c r="AR12" s="14"/>
      <c r="BS12" s="11" t="s">
        <v>6</v>
      </c>
    </row>
    <row r="13" spans="1:74" ht="12" customHeight="1" x14ac:dyDescent="0.2">
      <c r="B13" s="14"/>
      <c r="D13" s="19" t="s">
        <v>28</v>
      </c>
      <c r="AK13" s="19" t="s">
        <v>23</v>
      </c>
      <c r="AN13" s="264" t="s">
        <v>17</v>
      </c>
      <c r="AR13" s="14"/>
      <c r="BS13" s="11" t="s">
        <v>6</v>
      </c>
    </row>
    <row r="14" spans="1:74" ht="12.75" x14ac:dyDescent="0.2">
      <c r="B14" s="14"/>
      <c r="E14" s="296" t="s">
        <v>29</v>
      </c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296"/>
      <c r="X14" s="296"/>
      <c r="Y14" s="296"/>
      <c r="Z14" s="296"/>
      <c r="AA14" s="296"/>
      <c r="AB14" s="296"/>
      <c r="AC14" s="296"/>
      <c r="AD14" s="296"/>
      <c r="AE14" s="296"/>
      <c r="AF14" s="296"/>
      <c r="AG14" s="296"/>
      <c r="AH14" s="296"/>
      <c r="AI14" s="296"/>
      <c r="AK14" s="19" t="s">
        <v>26</v>
      </c>
      <c r="AN14" s="264" t="s">
        <v>17</v>
      </c>
      <c r="AR14" s="14"/>
      <c r="BS14" s="11" t="s">
        <v>6</v>
      </c>
    </row>
    <row r="15" spans="1:74" ht="6.95" customHeight="1" x14ac:dyDescent="0.2">
      <c r="B15" s="14"/>
      <c r="AR15" s="14"/>
      <c r="BS15" s="11" t="s">
        <v>4</v>
      </c>
    </row>
    <row r="16" spans="1:74" ht="12" customHeight="1" x14ac:dyDescent="0.2">
      <c r="B16" s="14"/>
      <c r="D16" s="19" t="s">
        <v>30</v>
      </c>
      <c r="AK16" s="19" t="s">
        <v>23</v>
      </c>
      <c r="AN16" s="17" t="s">
        <v>31</v>
      </c>
      <c r="AR16" s="14"/>
      <c r="BS16" s="11" t="s">
        <v>4</v>
      </c>
    </row>
    <row r="17" spans="2:71" ht="18.399999999999999" customHeight="1" x14ac:dyDescent="0.2">
      <c r="B17" s="14"/>
      <c r="E17" s="17" t="s">
        <v>32</v>
      </c>
      <c r="AK17" s="19" t="s">
        <v>26</v>
      </c>
      <c r="AN17" s="17" t="s">
        <v>33</v>
      </c>
      <c r="AR17" s="14"/>
      <c r="BS17" s="11" t="s">
        <v>34</v>
      </c>
    </row>
    <row r="18" spans="2:71" ht="6.95" customHeight="1" x14ac:dyDescent="0.2">
      <c r="B18" s="14"/>
      <c r="AR18" s="14"/>
      <c r="BS18" s="11" t="s">
        <v>6</v>
      </c>
    </row>
    <row r="19" spans="2:71" ht="12" customHeight="1" x14ac:dyDescent="0.2">
      <c r="B19" s="14"/>
      <c r="D19" s="19" t="s">
        <v>35</v>
      </c>
      <c r="AK19" s="19" t="s">
        <v>23</v>
      </c>
      <c r="AN19" s="17" t="s">
        <v>17</v>
      </c>
      <c r="AR19" s="14"/>
      <c r="BS19" s="11" t="s">
        <v>6</v>
      </c>
    </row>
    <row r="20" spans="2:71" ht="18.399999999999999" customHeight="1" x14ac:dyDescent="0.2">
      <c r="B20" s="14"/>
      <c r="E20" s="17" t="s">
        <v>36</v>
      </c>
      <c r="AK20" s="19" t="s">
        <v>26</v>
      </c>
      <c r="AN20" s="17" t="s">
        <v>17</v>
      </c>
      <c r="AR20" s="14"/>
      <c r="BS20" s="11" t="s">
        <v>34</v>
      </c>
    </row>
    <row r="21" spans="2:71" ht="6.95" customHeight="1" x14ac:dyDescent="0.2">
      <c r="B21" s="14"/>
      <c r="AR21" s="14"/>
    </row>
    <row r="22" spans="2:71" ht="12" customHeight="1" x14ac:dyDescent="0.2">
      <c r="B22" s="14"/>
      <c r="D22" s="19" t="s">
        <v>37</v>
      </c>
      <c r="AR22" s="14"/>
    </row>
    <row r="23" spans="2:71" ht="48.75" customHeight="1" x14ac:dyDescent="0.2">
      <c r="B23" s="14"/>
      <c r="E23" s="292" t="s">
        <v>38</v>
      </c>
      <c r="F23" s="292"/>
      <c r="G23" s="292"/>
      <c r="H23" s="292"/>
      <c r="I23" s="292"/>
      <c r="J23" s="292"/>
      <c r="K23" s="292"/>
      <c r="L23" s="292"/>
      <c r="M23" s="292"/>
      <c r="N23" s="292"/>
      <c r="O23" s="292"/>
      <c r="P23" s="292"/>
      <c r="Q23" s="292"/>
      <c r="R23" s="292"/>
      <c r="S23" s="292"/>
      <c r="T23" s="292"/>
      <c r="U23" s="292"/>
      <c r="V23" s="292"/>
      <c r="W23" s="292"/>
      <c r="X23" s="292"/>
      <c r="Y23" s="292"/>
      <c r="Z23" s="292"/>
      <c r="AA23" s="292"/>
      <c r="AB23" s="292"/>
      <c r="AC23" s="292"/>
      <c r="AD23" s="292"/>
      <c r="AE23" s="292"/>
      <c r="AF23" s="292"/>
      <c r="AG23" s="292"/>
      <c r="AH23" s="292"/>
      <c r="AI23" s="292"/>
      <c r="AJ23" s="292"/>
      <c r="AK23" s="292"/>
      <c r="AL23" s="292"/>
      <c r="AM23" s="292"/>
      <c r="AN23" s="292"/>
      <c r="AR23" s="14"/>
    </row>
    <row r="24" spans="2:71" ht="6.95" customHeight="1" x14ac:dyDescent="0.2">
      <c r="B24" s="14"/>
      <c r="AR24" s="14"/>
    </row>
    <row r="25" spans="2:71" ht="6.95" customHeight="1" x14ac:dyDescent="0.2">
      <c r="B25" s="14"/>
      <c r="D25" s="222"/>
      <c r="E25" s="222"/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  <c r="W25" s="222"/>
      <c r="X25" s="222"/>
      <c r="Y25" s="222"/>
      <c r="Z25" s="222"/>
      <c r="AA25" s="222"/>
      <c r="AB25" s="222"/>
      <c r="AC25" s="222"/>
      <c r="AD25" s="222"/>
      <c r="AE25" s="222"/>
      <c r="AF25" s="222"/>
      <c r="AG25" s="222"/>
      <c r="AH25" s="222"/>
      <c r="AI25" s="222"/>
      <c r="AJ25" s="222"/>
      <c r="AK25" s="222"/>
      <c r="AL25" s="222"/>
      <c r="AM25" s="222"/>
      <c r="AN25" s="222"/>
      <c r="AO25" s="222"/>
      <c r="AR25" s="14"/>
    </row>
    <row r="26" spans="2:71" s="1" customFormat="1" ht="25.9" customHeight="1" x14ac:dyDescent="0.2">
      <c r="B26" s="21"/>
      <c r="D26" s="223" t="s">
        <v>39</v>
      </c>
      <c r="E26" s="224"/>
      <c r="F26" s="224"/>
      <c r="G26" s="224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24"/>
      <c r="Z26" s="224"/>
      <c r="AA26" s="224"/>
      <c r="AB26" s="224"/>
      <c r="AC26" s="224"/>
      <c r="AD26" s="224"/>
      <c r="AE26" s="224"/>
      <c r="AF26" s="224"/>
      <c r="AG26" s="224"/>
      <c r="AH26" s="224"/>
      <c r="AI26" s="224"/>
      <c r="AJ26" s="224"/>
      <c r="AK26" s="293">
        <f>ROUND(AG54,2)</f>
        <v>0</v>
      </c>
      <c r="AL26" s="294"/>
      <c r="AM26" s="294"/>
      <c r="AN26" s="294"/>
      <c r="AO26" s="294"/>
      <c r="AR26" s="21"/>
    </row>
    <row r="27" spans="2:71" s="1" customFormat="1" ht="6.95" customHeight="1" x14ac:dyDescent="0.2">
      <c r="B27" s="21"/>
      <c r="AR27" s="21"/>
    </row>
    <row r="28" spans="2:71" s="1" customFormat="1" ht="12.75" x14ac:dyDescent="0.2">
      <c r="B28" s="21"/>
      <c r="L28" s="295" t="s">
        <v>40</v>
      </c>
      <c r="M28" s="295"/>
      <c r="N28" s="295"/>
      <c r="O28" s="295"/>
      <c r="P28" s="295"/>
      <c r="W28" s="295" t="s">
        <v>41</v>
      </c>
      <c r="X28" s="295"/>
      <c r="Y28" s="295"/>
      <c r="Z28" s="295"/>
      <c r="AA28" s="295"/>
      <c r="AB28" s="295"/>
      <c r="AC28" s="295"/>
      <c r="AD28" s="295"/>
      <c r="AE28" s="295"/>
      <c r="AK28" s="295" t="s">
        <v>42</v>
      </c>
      <c r="AL28" s="295"/>
      <c r="AM28" s="295"/>
      <c r="AN28" s="295"/>
      <c r="AO28" s="295"/>
      <c r="AR28" s="21"/>
    </row>
    <row r="29" spans="2:71" s="226" customFormat="1" ht="14.45" customHeight="1" x14ac:dyDescent="0.2">
      <c r="B29" s="225"/>
      <c r="D29" s="19" t="s">
        <v>43</v>
      </c>
      <c r="F29" s="19" t="s">
        <v>44</v>
      </c>
      <c r="L29" s="286">
        <v>0.21</v>
      </c>
      <c r="M29" s="287"/>
      <c r="N29" s="287"/>
      <c r="O29" s="287"/>
      <c r="P29" s="287"/>
      <c r="W29" s="288">
        <f>ROUND(AZ54, 2)</f>
        <v>0</v>
      </c>
      <c r="X29" s="287"/>
      <c r="Y29" s="287"/>
      <c r="Z29" s="287"/>
      <c r="AA29" s="287"/>
      <c r="AB29" s="287"/>
      <c r="AC29" s="287"/>
      <c r="AD29" s="287"/>
      <c r="AE29" s="287"/>
      <c r="AK29" s="288">
        <f>ROUND(AV54, 2)</f>
        <v>0</v>
      </c>
      <c r="AL29" s="287"/>
      <c r="AM29" s="287"/>
      <c r="AN29" s="287"/>
      <c r="AO29" s="287"/>
      <c r="AR29" s="225"/>
    </row>
    <row r="30" spans="2:71" s="226" customFormat="1" ht="14.45" customHeight="1" x14ac:dyDescent="0.2">
      <c r="B30" s="225"/>
      <c r="F30" s="19" t="s">
        <v>45</v>
      </c>
      <c r="L30" s="286">
        <v>0.12</v>
      </c>
      <c r="M30" s="287"/>
      <c r="N30" s="287"/>
      <c r="O30" s="287"/>
      <c r="P30" s="287"/>
      <c r="W30" s="288">
        <f>ROUND(BA54, 2)</f>
        <v>0</v>
      </c>
      <c r="X30" s="287"/>
      <c r="Y30" s="287"/>
      <c r="Z30" s="287"/>
      <c r="AA30" s="287"/>
      <c r="AB30" s="287"/>
      <c r="AC30" s="287"/>
      <c r="AD30" s="287"/>
      <c r="AE30" s="287"/>
      <c r="AK30" s="288">
        <f>ROUND(AW54, 2)</f>
        <v>0</v>
      </c>
      <c r="AL30" s="287"/>
      <c r="AM30" s="287"/>
      <c r="AN30" s="287"/>
      <c r="AO30" s="287"/>
      <c r="AR30" s="225"/>
    </row>
    <row r="31" spans="2:71" s="226" customFormat="1" ht="14.45" hidden="1" customHeight="1" x14ac:dyDescent="0.2">
      <c r="B31" s="225"/>
      <c r="F31" s="19" t="s">
        <v>46</v>
      </c>
      <c r="L31" s="286">
        <v>0.21</v>
      </c>
      <c r="M31" s="287"/>
      <c r="N31" s="287"/>
      <c r="O31" s="287"/>
      <c r="P31" s="287"/>
      <c r="W31" s="288">
        <f>ROUND(BB54, 2)</f>
        <v>0</v>
      </c>
      <c r="X31" s="287"/>
      <c r="Y31" s="287"/>
      <c r="Z31" s="287"/>
      <c r="AA31" s="287"/>
      <c r="AB31" s="287"/>
      <c r="AC31" s="287"/>
      <c r="AD31" s="287"/>
      <c r="AE31" s="287"/>
      <c r="AK31" s="288">
        <v>0</v>
      </c>
      <c r="AL31" s="287"/>
      <c r="AM31" s="287"/>
      <c r="AN31" s="287"/>
      <c r="AO31" s="287"/>
      <c r="AR31" s="225"/>
    </row>
    <row r="32" spans="2:71" s="226" customFormat="1" ht="14.45" hidden="1" customHeight="1" x14ac:dyDescent="0.2">
      <c r="B32" s="225"/>
      <c r="F32" s="19" t="s">
        <v>47</v>
      </c>
      <c r="L32" s="286">
        <v>0.12</v>
      </c>
      <c r="M32" s="287"/>
      <c r="N32" s="287"/>
      <c r="O32" s="287"/>
      <c r="P32" s="287"/>
      <c r="W32" s="288">
        <f>ROUND(BC54, 2)</f>
        <v>0</v>
      </c>
      <c r="X32" s="287"/>
      <c r="Y32" s="287"/>
      <c r="Z32" s="287"/>
      <c r="AA32" s="287"/>
      <c r="AB32" s="287"/>
      <c r="AC32" s="287"/>
      <c r="AD32" s="287"/>
      <c r="AE32" s="287"/>
      <c r="AK32" s="288">
        <v>0</v>
      </c>
      <c r="AL32" s="287"/>
      <c r="AM32" s="287"/>
      <c r="AN32" s="287"/>
      <c r="AO32" s="287"/>
      <c r="AR32" s="225"/>
    </row>
    <row r="33" spans="2:44" s="226" customFormat="1" ht="14.45" hidden="1" customHeight="1" x14ac:dyDescent="0.2">
      <c r="B33" s="225"/>
      <c r="F33" s="19" t="s">
        <v>48</v>
      </c>
      <c r="L33" s="286">
        <v>0</v>
      </c>
      <c r="M33" s="287"/>
      <c r="N33" s="287"/>
      <c r="O33" s="287"/>
      <c r="P33" s="287"/>
      <c r="W33" s="288">
        <f>ROUND(BD54, 2)</f>
        <v>0</v>
      </c>
      <c r="X33" s="287"/>
      <c r="Y33" s="287"/>
      <c r="Z33" s="287"/>
      <c r="AA33" s="287"/>
      <c r="AB33" s="287"/>
      <c r="AC33" s="287"/>
      <c r="AD33" s="287"/>
      <c r="AE33" s="287"/>
      <c r="AK33" s="288">
        <v>0</v>
      </c>
      <c r="AL33" s="287"/>
      <c r="AM33" s="287"/>
      <c r="AN33" s="287"/>
      <c r="AO33" s="287"/>
      <c r="AR33" s="225"/>
    </row>
    <row r="34" spans="2:44" s="1" customFormat="1" ht="6.95" customHeight="1" x14ac:dyDescent="0.2">
      <c r="B34" s="21"/>
      <c r="AR34" s="21"/>
    </row>
    <row r="35" spans="2:44" s="1" customFormat="1" ht="25.9" customHeight="1" x14ac:dyDescent="0.2">
      <c r="B35" s="21"/>
      <c r="C35" s="227"/>
      <c r="D35" s="228" t="s">
        <v>49</v>
      </c>
      <c r="E35" s="229"/>
      <c r="F35" s="229"/>
      <c r="G35" s="229"/>
      <c r="H35" s="229"/>
      <c r="I35" s="229"/>
      <c r="J35" s="229"/>
      <c r="K35" s="229"/>
      <c r="L35" s="229"/>
      <c r="M35" s="229"/>
      <c r="N35" s="229"/>
      <c r="O35" s="229"/>
      <c r="P35" s="229"/>
      <c r="Q35" s="229"/>
      <c r="R35" s="229"/>
      <c r="S35" s="229"/>
      <c r="T35" s="230" t="s">
        <v>50</v>
      </c>
      <c r="U35" s="229"/>
      <c r="V35" s="229"/>
      <c r="W35" s="229"/>
      <c r="X35" s="300" t="s">
        <v>51</v>
      </c>
      <c r="Y35" s="298"/>
      <c r="Z35" s="298"/>
      <c r="AA35" s="298"/>
      <c r="AB35" s="298"/>
      <c r="AC35" s="229"/>
      <c r="AD35" s="229"/>
      <c r="AE35" s="229"/>
      <c r="AF35" s="229"/>
      <c r="AG35" s="229"/>
      <c r="AH35" s="229"/>
      <c r="AI35" s="229"/>
      <c r="AJ35" s="229"/>
      <c r="AK35" s="297">
        <f>SUM(AK26:AK33)</f>
        <v>0</v>
      </c>
      <c r="AL35" s="298"/>
      <c r="AM35" s="298"/>
      <c r="AN35" s="298"/>
      <c r="AO35" s="299"/>
      <c r="AP35" s="227"/>
      <c r="AQ35" s="227"/>
      <c r="AR35" s="21"/>
    </row>
    <row r="36" spans="2:44" s="1" customFormat="1" ht="6.95" customHeight="1" x14ac:dyDescent="0.2">
      <c r="B36" s="21"/>
      <c r="AR36" s="21"/>
    </row>
    <row r="37" spans="2:44" s="1" customFormat="1" ht="6.95" customHeight="1" x14ac:dyDescent="0.2">
      <c r="B37" s="23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1"/>
    </row>
    <row r="41" spans="2:44" s="1" customFormat="1" ht="6.95" customHeight="1" x14ac:dyDescent="0.2">
      <c r="B41" s="25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1"/>
    </row>
    <row r="42" spans="2:44" s="1" customFormat="1" ht="24.95" customHeight="1" x14ac:dyDescent="0.2">
      <c r="B42" s="21"/>
      <c r="C42" s="15" t="s">
        <v>52</v>
      </c>
      <c r="AR42" s="21"/>
    </row>
    <row r="43" spans="2:44" s="1" customFormat="1" ht="6.95" customHeight="1" x14ac:dyDescent="0.2">
      <c r="B43" s="21"/>
      <c r="AR43" s="21"/>
    </row>
    <row r="44" spans="2:44" s="232" customFormat="1" ht="12" customHeight="1" x14ac:dyDescent="0.2">
      <c r="B44" s="231"/>
      <c r="C44" s="19" t="s">
        <v>12</v>
      </c>
      <c r="L44" s="232" t="str">
        <f>K5</f>
        <v>025020A</v>
      </c>
      <c r="AR44" s="231"/>
    </row>
    <row r="45" spans="2:44" s="235" customFormat="1" ht="36.950000000000003" customHeight="1" x14ac:dyDescent="0.2">
      <c r="B45" s="233"/>
      <c r="C45" s="234" t="s">
        <v>14</v>
      </c>
      <c r="L45" s="268" t="str">
        <f>K6</f>
        <v>VD Klíčava – oprava VO</v>
      </c>
      <c r="M45" s="269"/>
      <c r="N45" s="269"/>
      <c r="O45" s="269"/>
      <c r="P45" s="269"/>
      <c r="Q45" s="269"/>
      <c r="R45" s="269"/>
      <c r="S45" s="269"/>
      <c r="T45" s="269"/>
      <c r="U45" s="269"/>
      <c r="V45" s="269"/>
      <c r="W45" s="269"/>
      <c r="X45" s="269"/>
      <c r="Y45" s="269"/>
      <c r="Z45" s="269"/>
      <c r="AA45" s="269"/>
      <c r="AB45" s="269"/>
      <c r="AC45" s="269"/>
      <c r="AD45" s="269"/>
      <c r="AE45" s="269"/>
      <c r="AF45" s="269"/>
      <c r="AG45" s="269"/>
      <c r="AH45" s="269"/>
      <c r="AI45" s="269"/>
      <c r="AJ45" s="269"/>
      <c r="AK45" s="269"/>
      <c r="AL45" s="269"/>
      <c r="AM45" s="269"/>
      <c r="AN45" s="269"/>
      <c r="AO45" s="269"/>
      <c r="AR45" s="233"/>
    </row>
    <row r="46" spans="2:44" s="1" customFormat="1" ht="6.95" customHeight="1" x14ac:dyDescent="0.2">
      <c r="B46" s="21"/>
      <c r="AR46" s="21"/>
    </row>
    <row r="47" spans="2:44" s="1" customFormat="1" ht="12" customHeight="1" x14ac:dyDescent="0.2">
      <c r="B47" s="21"/>
      <c r="C47" s="19" t="s">
        <v>19</v>
      </c>
      <c r="L47" s="236" t="str">
        <f>IF(K8="","",K8)</f>
        <v>VD Klíčava</v>
      </c>
      <c r="AI47" s="19" t="s">
        <v>21</v>
      </c>
      <c r="AM47" s="270" t="str">
        <f>IF(AN8= "","",AN8)</f>
        <v/>
      </c>
      <c r="AN47" s="270"/>
      <c r="AR47" s="21"/>
    </row>
    <row r="48" spans="2:44" s="1" customFormat="1" ht="6.95" customHeight="1" x14ac:dyDescent="0.2">
      <c r="B48" s="21"/>
      <c r="AR48" s="21"/>
    </row>
    <row r="49" spans="1:91" s="1" customFormat="1" ht="15.2" customHeight="1" x14ac:dyDescent="0.2">
      <c r="B49" s="21"/>
      <c r="C49" s="19" t="s">
        <v>22</v>
      </c>
      <c r="L49" s="232" t="str">
        <f>IF(E11= "","",E11)</f>
        <v>Povodí Vltavy, státní podnik</v>
      </c>
      <c r="AI49" s="19" t="s">
        <v>30</v>
      </c>
      <c r="AM49" s="271" t="str">
        <f>IF(E17="","",E17)</f>
        <v>AQUATIS a.s.</v>
      </c>
      <c r="AN49" s="272"/>
      <c r="AO49" s="272"/>
      <c r="AP49" s="272"/>
      <c r="AR49" s="21"/>
      <c r="AS49" s="273" t="s">
        <v>53</v>
      </c>
      <c r="AT49" s="274"/>
      <c r="AU49" s="28"/>
      <c r="AV49" s="28"/>
      <c r="AW49" s="28"/>
      <c r="AX49" s="28"/>
      <c r="AY49" s="28"/>
      <c r="AZ49" s="28"/>
      <c r="BA49" s="28"/>
      <c r="BB49" s="28"/>
      <c r="BC49" s="28"/>
      <c r="BD49" s="237"/>
    </row>
    <row r="50" spans="1:91" s="1" customFormat="1" ht="15.2" customHeight="1" x14ac:dyDescent="0.2">
      <c r="B50" s="21"/>
      <c r="C50" s="19" t="s">
        <v>28</v>
      </c>
      <c r="L50" s="232" t="str">
        <f>IF(E14="","",E14)</f>
        <v xml:space="preserve"> </v>
      </c>
      <c r="AI50" s="19" t="s">
        <v>35</v>
      </c>
      <c r="AM50" s="271" t="str">
        <f>IF(E20="","",E20)</f>
        <v>Bc. Aneta Patková</v>
      </c>
      <c r="AN50" s="272"/>
      <c r="AO50" s="272"/>
      <c r="AP50" s="272"/>
      <c r="AR50" s="21"/>
      <c r="AS50" s="275"/>
      <c r="AT50" s="276"/>
      <c r="BD50" s="30"/>
    </row>
    <row r="51" spans="1:91" s="1" customFormat="1" ht="10.9" customHeight="1" x14ac:dyDescent="0.2">
      <c r="B51" s="21"/>
      <c r="AR51" s="21"/>
      <c r="AS51" s="275"/>
      <c r="AT51" s="276"/>
      <c r="BD51" s="30"/>
    </row>
    <row r="52" spans="1:91" s="1" customFormat="1" ht="29.25" customHeight="1" x14ac:dyDescent="0.2">
      <c r="B52" s="21"/>
      <c r="C52" s="277" t="s">
        <v>54</v>
      </c>
      <c r="D52" s="278"/>
      <c r="E52" s="278"/>
      <c r="F52" s="278"/>
      <c r="G52" s="278"/>
      <c r="H52" s="31"/>
      <c r="I52" s="279" t="s">
        <v>55</v>
      </c>
      <c r="J52" s="278"/>
      <c r="K52" s="278"/>
      <c r="L52" s="278"/>
      <c r="M52" s="278"/>
      <c r="N52" s="278"/>
      <c r="O52" s="278"/>
      <c r="P52" s="278"/>
      <c r="Q52" s="278"/>
      <c r="R52" s="278"/>
      <c r="S52" s="278"/>
      <c r="T52" s="278"/>
      <c r="U52" s="278"/>
      <c r="V52" s="278"/>
      <c r="W52" s="278"/>
      <c r="X52" s="278"/>
      <c r="Y52" s="278"/>
      <c r="Z52" s="278"/>
      <c r="AA52" s="278"/>
      <c r="AB52" s="278"/>
      <c r="AC52" s="278"/>
      <c r="AD52" s="278"/>
      <c r="AE52" s="278"/>
      <c r="AF52" s="278"/>
      <c r="AG52" s="280" t="s">
        <v>56</v>
      </c>
      <c r="AH52" s="278"/>
      <c r="AI52" s="278"/>
      <c r="AJ52" s="278"/>
      <c r="AK52" s="278"/>
      <c r="AL52" s="278"/>
      <c r="AM52" s="278"/>
      <c r="AN52" s="279" t="s">
        <v>57</v>
      </c>
      <c r="AO52" s="278"/>
      <c r="AP52" s="278"/>
      <c r="AQ52" s="238" t="s">
        <v>58</v>
      </c>
      <c r="AR52" s="21"/>
      <c r="AS52" s="32" t="s">
        <v>59</v>
      </c>
      <c r="AT52" s="33" t="s">
        <v>60</v>
      </c>
      <c r="AU52" s="33" t="s">
        <v>61</v>
      </c>
      <c r="AV52" s="33" t="s">
        <v>62</v>
      </c>
      <c r="AW52" s="33" t="s">
        <v>63</v>
      </c>
      <c r="AX52" s="33" t="s">
        <v>64</v>
      </c>
      <c r="AY52" s="33" t="s">
        <v>65</v>
      </c>
      <c r="AZ52" s="33" t="s">
        <v>66</v>
      </c>
      <c r="BA52" s="33" t="s">
        <v>67</v>
      </c>
      <c r="BB52" s="33" t="s">
        <v>68</v>
      </c>
      <c r="BC52" s="33" t="s">
        <v>69</v>
      </c>
      <c r="BD52" s="34" t="s">
        <v>70</v>
      </c>
    </row>
    <row r="53" spans="1:91" s="1" customFormat="1" ht="10.9" customHeight="1" x14ac:dyDescent="0.2">
      <c r="B53" s="21"/>
      <c r="AR53" s="21"/>
      <c r="AS53" s="35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37"/>
    </row>
    <row r="54" spans="1:91" s="239" customFormat="1" ht="32.450000000000003" customHeight="1" x14ac:dyDescent="0.2">
      <c r="B54" s="240"/>
      <c r="C54" s="36" t="s">
        <v>71</v>
      </c>
      <c r="D54" s="241"/>
      <c r="E54" s="241"/>
      <c r="F54" s="241"/>
      <c r="G54" s="241"/>
      <c r="H54" s="241"/>
      <c r="I54" s="241"/>
      <c r="J54" s="241"/>
      <c r="K54" s="241"/>
      <c r="L54" s="241"/>
      <c r="M54" s="241"/>
      <c r="N54" s="241"/>
      <c r="O54" s="241"/>
      <c r="P54" s="241"/>
      <c r="Q54" s="241"/>
      <c r="R54" s="241"/>
      <c r="S54" s="241"/>
      <c r="T54" s="241"/>
      <c r="U54" s="241"/>
      <c r="V54" s="241"/>
      <c r="W54" s="241"/>
      <c r="X54" s="241"/>
      <c r="Y54" s="241"/>
      <c r="Z54" s="241"/>
      <c r="AA54" s="241"/>
      <c r="AB54" s="241"/>
      <c r="AC54" s="241"/>
      <c r="AD54" s="241"/>
      <c r="AE54" s="241"/>
      <c r="AF54" s="241"/>
      <c r="AG54" s="284">
        <f>ROUND(SUM(AG55:AG58),2)</f>
        <v>0</v>
      </c>
      <c r="AH54" s="284"/>
      <c r="AI54" s="284"/>
      <c r="AJ54" s="284"/>
      <c r="AK54" s="284"/>
      <c r="AL54" s="284"/>
      <c r="AM54" s="284"/>
      <c r="AN54" s="285">
        <f>SUM(AG54,AT54)</f>
        <v>0</v>
      </c>
      <c r="AO54" s="285"/>
      <c r="AP54" s="285"/>
      <c r="AQ54" s="242" t="s">
        <v>17</v>
      </c>
      <c r="AR54" s="240"/>
      <c r="AS54" s="243">
        <f>ROUND(SUM(AS55:AS58),2)</f>
        <v>0</v>
      </c>
      <c r="AT54" s="244">
        <f>ROUND(SUM(AV54:AW54),2)</f>
        <v>0</v>
      </c>
      <c r="AU54" s="245">
        <f>ROUND(SUM(AU55:AU58),5)</f>
        <v>154.73170999999999</v>
      </c>
      <c r="AV54" s="244">
        <f>ROUND(AZ54*L29,2)</f>
        <v>0</v>
      </c>
      <c r="AW54" s="244">
        <f>ROUND(BA54*L30,2)</f>
        <v>0</v>
      </c>
      <c r="AX54" s="244">
        <f>ROUND(BB54*L29,2)</f>
        <v>0</v>
      </c>
      <c r="AY54" s="244">
        <f>ROUND(BC54*L30,2)</f>
        <v>0</v>
      </c>
      <c r="AZ54" s="244">
        <f>ROUND(SUM(AZ55:AZ58),2)</f>
        <v>0</v>
      </c>
      <c r="BA54" s="244">
        <f>ROUND(SUM(BA55:BA58),2)</f>
        <v>0</v>
      </c>
      <c r="BB54" s="244">
        <f>ROUND(SUM(BB55:BB58),2)</f>
        <v>0</v>
      </c>
      <c r="BC54" s="244">
        <f>ROUND(SUM(BC55:BC58),2)</f>
        <v>0</v>
      </c>
      <c r="BD54" s="246">
        <f>ROUND(SUM(BD55:BD58),2)</f>
        <v>0</v>
      </c>
      <c r="BS54" s="247" t="s">
        <v>72</v>
      </c>
      <c r="BT54" s="247" t="s">
        <v>73</v>
      </c>
      <c r="BU54" s="248" t="s">
        <v>74</v>
      </c>
      <c r="BV54" s="247" t="s">
        <v>75</v>
      </c>
      <c r="BW54" s="247" t="s">
        <v>5</v>
      </c>
      <c r="BX54" s="247" t="s">
        <v>76</v>
      </c>
      <c r="CL54" s="247" t="s">
        <v>17</v>
      </c>
    </row>
    <row r="55" spans="1:91" s="258" customFormat="1" ht="16.5" customHeight="1" x14ac:dyDescent="0.2">
      <c r="A55" s="249" t="s">
        <v>77</v>
      </c>
      <c r="B55" s="250"/>
      <c r="C55" s="251"/>
      <c r="D55" s="283" t="s">
        <v>78</v>
      </c>
      <c r="E55" s="283"/>
      <c r="F55" s="283"/>
      <c r="G55" s="283"/>
      <c r="H55" s="283"/>
      <c r="I55" s="252"/>
      <c r="J55" s="283" t="s">
        <v>79</v>
      </c>
      <c r="K55" s="283"/>
      <c r="L55" s="283"/>
      <c r="M55" s="283"/>
      <c r="N55" s="283"/>
      <c r="O55" s="283"/>
      <c r="P55" s="283"/>
      <c r="Q55" s="283"/>
      <c r="R55" s="283"/>
      <c r="S55" s="283"/>
      <c r="T55" s="283"/>
      <c r="U55" s="283"/>
      <c r="V55" s="283"/>
      <c r="W55" s="283"/>
      <c r="X55" s="283"/>
      <c r="Y55" s="283"/>
      <c r="Z55" s="283"/>
      <c r="AA55" s="283"/>
      <c r="AB55" s="283"/>
      <c r="AC55" s="283"/>
      <c r="AD55" s="283"/>
      <c r="AE55" s="283"/>
      <c r="AF55" s="283"/>
      <c r="AG55" s="281">
        <f>'PS 01 - Technologická čás...'!J30</f>
        <v>0</v>
      </c>
      <c r="AH55" s="282"/>
      <c r="AI55" s="282"/>
      <c r="AJ55" s="282"/>
      <c r="AK55" s="282"/>
      <c r="AL55" s="282"/>
      <c r="AM55" s="282"/>
      <c r="AN55" s="281">
        <f>SUM(AG55,AT55)</f>
        <v>0</v>
      </c>
      <c r="AO55" s="282"/>
      <c r="AP55" s="282"/>
      <c r="AQ55" s="253" t="s">
        <v>80</v>
      </c>
      <c r="AR55" s="250"/>
      <c r="AS55" s="254">
        <v>0</v>
      </c>
      <c r="AT55" s="255">
        <f>ROUND(SUM(AV55:AW55),2)</f>
        <v>0</v>
      </c>
      <c r="AU55" s="256">
        <f>'PS 01 - Technologická čás...'!P79</f>
        <v>0</v>
      </c>
      <c r="AV55" s="255">
        <f>'PS 01 - Technologická čás...'!J33</f>
        <v>0</v>
      </c>
      <c r="AW55" s="255">
        <f>'PS 01 - Technologická čás...'!J34</f>
        <v>0</v>
      </c>
      <c r="AX55" s="255">
        <f>'PS 01 - Technologická čás...'!J35</f>
        <v>0</v>
      </c>
      <c r="AY55" s="255">
        <f>'PS 01 - Technologická čás...'!J36</f>
        <v>0</v>
      </c>
      <c r="AZ55" s="255">
        <f>'PS 01 - Technologická čás...'!F33</f>
        <v>0</v>
      </c>
      <c r="BA55" s="255">
        <f>'PS 01 - Technologická čás...'!F34</f>
        <v>0</v>
      </c>
      <c r="BB55" s="255">
        <f>'PS 01 - Technologická čás...'!F35</f>
        <v>0</v>
      </c>
      <c r="BC55" s="255">
        <f>'PS 01 - Technologická čás...'!F36</f>
        <v>0</v>
      </c>
      <c r="BD55" s="257">
        <f>'PS 01 - Technologická čás...'!F37</f>
        <v>0</v>
      </c>
      <c r="BT55" s="259" t="s">
        <v>81</v>
      </c>
      <c r="BV55" s="259" t="s">
        <v>75</v>
      </c>
      <c r="BW55" s="259" t="s">
        <v>82</v>
      </c>
      <c r="BX55" s="259" t="s">
        <v>5</v>
      </c>
      <c r="CL55" s="259" t="s">
        <v>17</v>
      </c>
      <c r="CM55" s="259" t="s">
        <v>83</v>
      </c>
    </row>
    <row r="56" spans="1:91" s="258" customFormat="1" ht="16.5" customHeight="1" x14ac:dyDescent="0.2">
      <c r="A56" s="249" t="s">
        <v>77</v>
      </c>
      <c r="B56" s="250"/>
      <c r="C56" s="251"/>
      <c r="D56" s="283" t="s">
        <v>84</v>
      </c>
      <c r="E56" s="283"/>
      <c r="F56" s="283"/>
      <c r="G56" s="283"/>
      <c r="H56" s="283"/>
      <c r="I56" s="252"/>
      <c r="J56" s="283" t="s">
        <v>85</v>
      </c>
      <c r="K56" s="283"/>
      <c r="L56" s="283"/>
      <c r="M56" s="283"/>
      <c r="N56" s="283"/>
      <c r="O56" s="283"/>
      <c r="P56" s="283"/>
      <c r="Q56" s="283"/>
      <c r="R56" s="283"/>
      <c r="S56" s="283"/>
      <c r="T56" s="283"/>
      <c r="U56" s="283"/>
      <c r="V56" s="283"/>
      <c r="W56" s="283"/>
      <c r="X56" s="283"/>
      <c r="Y56" s="283"/>
      <c r="Z56" s="283"/>
      <c r="AA56" s="283"/>
      <c r="AB56" s="283"/>
      <c r="AC56" s="283"/>
      <c r="AD56" s="283"/>
      <c r="AE56" s="283"/>
      <c r="AF56" s="283"/>
      <c r="AG56" s="281">
        <f>'PS 02 - Technologická čás...'!J30</f>
        <v>0</v>
      </c>
      <c r="AH56" s="282"/>
      <c r="AI56" s="282"/>
      <c r="AJ56" s="282"/>
      <c r="AK56" s="282"/>
      <c r="AL56" s="282"/>
      <c r="AM56" s="282"/>
      <c r="AN56" s="281">
        <f>SUM(AG56,AT56)</f>
        <v>0</v>
      </c>
      <c r="AO56" s="282"/>
      <c r="AP56" s="282"/>
      <c r="AQ56" s="253" t="s">
        <v>80</v>
      </c>
      <c r="AR56" s="250"/>
      <c r="AS56" s="254">
        <v>0</v>
      </c>
      <c r="AT56" s="255">
        <f>ROUND(SUM(AV56:AW56),2)</f>
        <v>0</v>
      </c>
      <c r="AU56" s="256">
        <f>'PS 02 - Technologická čás...'!P80</f>
        <v>0</v>
      </c>
      <c r="AV56" s="255">
        <f>'PS 02 - Technologická čás...'!J33</f>
        <v>0</v>
      </c>
      <c r="AW56" s="255">
        <f>'PS 02 - Technologická čás...'!J34</f>
        <v>0</v>
      </c>
      <c r="AX56" s="255">
        <f>'PS 02 - Technologická čás...'!J35</f>
        <v>0</v>
      </c>
      <c r="AY56" s="255">
        <f>'PS 02 - Technologická čás...'!J36</f>
        <v>0</v>
      </c>
      <c r="AZ56" s="255">
        <f>'PS 02 - Technologická čás...'!F33</f>
        <v>0</v>
      </c>
      <c r="BA56" s="255">
        <f>'PS 02 - Technologická čás...'!F34</f>
        <v>0</v>
      </c>
      <c r="BB56" s="255">
        <f>'PS 02 - Technologická čás...'!F35</f>
        <v>0</v>
      </c>
      <c r="BC56" s="255">
        <f>'PS 02 - Technologická čás...'!F36</f>
        <v>0</v>
      </c>
      <c r="BD56" s="257">
        <f>'PS 02 - Technologická čás...'!F37</f>
        <v>0</v>
      </c>
      <c r="BT56" s="259" t="s">
        <v>81</v>
      </c>
      <c r="BV56" s="259" t="s">
        <v>75</v>
      </c>
      <c r="BW56" s="259" t="s">
        <v>86</v>
      </c>
      <c r="BX56" s="259" t="s">
        <v>5</v>
      </c>
      <c r="CL56" s="259" t="s">
        <v>17</v>
      </c>
      <c r="CM56" s="259" t="s">
        <v>83</v>
      </c>
    </row>
    <row r="57" spans="1:91" s="258" customFormat="1" ht="16.5" customHeight="1" x14ac:dyDescent="0.2">
      <c r="A57" s="249" t="s">
        <v>77</v>
      </c>
      <c r="B57" s="250"/>
      <c r="C57" s="251"/>
      <c r="D57" s="283" t="s">
        <v>87</v>
      </c>
      <c r="E57" s="283"/>
      <c r="F57" s="283"/>
      <c r="G57" s="283"/>
      <c r="H57" s="283"/>
      <c r="I57" s="252"/>
      <c r="J57" s="283" t="s">
        <v>88</v>
      </c>
      <c r="K57" s="283"/>
      <c r="L57" s="283"/>
      <c r="M57" s="283"/>
      <c r="N57" s="283"/>
      <c r="O57" s="283"/>
      <c r="P57" s="283"/>
      <c r="Q57" s="283"/>
      <c r="R57" s="283"/>
      <c r="S57" s="283"/>
      <c r="T57" s="283"/>
      <c r="U57" s="283"/>
      <c r="V57" s="283"/>
      <c r="W57" s="283"/>
      <c r="X57" s="283"/>
      <c r="Y57" s="283"/>
      <c r="Z57" s="283"/>
      <c r="AA57" s="283"/>
      <c r="AB57" s="283"/>
      <c r="AC57" s="283"/>
      <c r="AD57" s="283"/>
      <c r="AE57" s="283"/>
      <c r="AF57" s="283"/>
      <c r="AG57" s="281">
        <f>'SO 01 - Stavební úpravy'!J30</f>
        <v>0</v>
      </c>
      <c r="AH57" s="282"/>
      <c r="AI57" s="282"/>
      <c r="AJ57" s="282"/>
      <c r="AK57" s="282"/>
      <c r="AL57" s="282"/>
      <c r="AM57" s="282"/>
      <c r="AN57" s="281">
        <f>SUM(AG57,AT57)</f>
        <v>0</v>
      </c>
      <c r="AO57" s="282"/>
      <c r="AP57" s="282"/>
      <c r="AQ57" s="253" t="s">
        <v>89</v>
      </c>
      <c r="AR57" s="250"/>
      <c r="AS57" s="254">
        <v>0</v>
      </c>
      <c r="AT57" s="255">
        <f>ROUND(SUM(AV57:AW57),2)</f>
        <v>0</v>
      </c>
      <c r="AU57" s="256">
        <f>'SO 01 - Stavební úpravy'!P88</f>
        <v>154.73171300000001</v>
      </c>
      <c r="AV57" s="255">
        <f>'SO 01 - Stavební úpravy'!J33</f>
        <v>0</v>
      </c>
      <c r="AW57" s="255">
        <f>'SO 01 - Stavební úpravy'!J34</f>
        <v>0</v>
      </c>
      <c r="AX57" s="255">
        <f>'SO 01 - Stavební úpravy'!J35</f>
        <v>0</v>
      </c>
      <c r="AY57" s="255">
        <f>'SO 01 - Stavební úpravy'!J36</f>
        <v>0</v>
      </c>
      <c r="AZ57" s="255">
        <f>'SO 01 - Stavební úpravy'!F33</f>
        <v>0</v>
      </c>
      <c r="BA57" s="255">
        <f>'SO 01 - Stavební úpravy'!F34</f>
        <v>0</v>
      </c>
      <c r="BB57" s="255">
        <f>'SO 01 - Stavební úpravy'!F35</f>
        <v>0</v>
      </c>
      <c r="BC57" s="255">
        <f>'SO 01 - Stavební úpravy'!F36</f>
        <v>0</v>
      </c>
      <c r="BD57" s="257">
        <f>'SO 01 - Stavební úpravy'!F37</f>
        <v>0</v>
      </c>
      <c r="BT57" s="259" t="s">
        <v>81</v>
      </c>
      <c r="BV57" s="259" t="s">
        <v>75</v>
      </c>
      <c r="BW57" s="259" t="s">
        <v>90</v>
      </c>
      <c r="BX57" s="259" t="s">
        <v>5</v>
      </c>
      <c r="CL57" s="259" t="s">
        <v>17</v>
      </c>
      <c r="CM57" s="259" t="s">
        <v>83</v>
      </c>
    </row>
    <row r="58" spans="1:91" s="258" customFormat="1" ht="16.5" customHeight="1" x14ac:dyDescent="0.2">
      <c r="A58" s="249" t="s">
        <v>77</v>
      </c>
      <c r="B58" s="250"/>
      <c r="C58" s="251"/>
      <c r="D58" s="283" t="s">
        <v>91</v>
      </c>
      <c r="E58" s="283"/>
      <c r="F58" s="283"/>
      <c r="G58" s="283"/>
      <c r="H58" s="283"/>
      <c r="I58" s="252"/>
      <c r="J58" s="283" t="s">
        <v>92</v>
      </c>
      <c r="K58" s="283"/>
      <c r="L58" s="283"/>
      <c r="M58" s="283"/>
      <c r="N58" s="283"/>
      <c r="O58" s="283"/>
      <c r="P58" s="283"/>
      <c r="Q58" s="283"/>
      <c r="R58" s="283"/>
      <c r="S58" s="283"/>
      <c r="T58" s="283"/>
      <c r="U58" s="283"/>
      <c r="V58" s="283"/>
      <c r="W58" s="283"/>
      <c r="X58" s="283"/>
      <c r="Y58" s="283"/>
      <c r="Z58" s="283"/>
      <c r="AA58" s="283"/>
      <c r="AB58" s="283"/>
      <c r="AC58" s="283"/>
      <c r="AD58" s="283"/>
      <c r="AE58" s="283"/>
      <c r="AF58" s="283"/>
      <c r="AG58" s="281">
        <f>'VON - Vedlejší a ostatní ...'!J30</f>
        <v>0</v>
      </c>
      <c r="AH58" s="282"/>
      <c r="AI58" s="282"/>
      <c r="AJ58" s="282"/>
      <c r="AK58" s="282"/>
      <c r="AL58" s="282"/>
      <c r="AM58" s="282"/>
      <c r="AN58" s="281">
        <f>SUM(AG58,AT58)</f>
        <v>0</v>
      </c>
      <c r="AO58" s="282"/>
      <c r="AP58" s="282"/>
      <c r="AQ58" s="253" t="s">
        <v>89</v>
      </c>
      <c r="AR58" s="250"/>
      <c r="AS58" s="260">
        <v>0</v>
      </c>
      <c r="AT58" s="261">
        <f>ROUND(SUM(AV58:AW58),2)</f>
        <v>0</v>
      </c>
      <c r="AU58" s="262">
        <f>'VON - Vedlejší a ostatní ...'!P83</f>
        <v>0</v>
      </c>
      <c r="AV58" s="261">
        <f>'VON - Vedlejší a ostatní ...'!J33</f>
        <v>0</v>
      </c>
      <c r="AW58" s="261">
        <f>'VON - Vedlejší a ostatní ...'!J34</f>
        <v>0</v>
      </c>
      <c r="AX58" s="261">
        <f>'VON - Vedlejší a ostatní ...'!J35</f>
        <v>0</v>
      </c>
      <c r="AY58" s="261">
        <f>'VON - Vedlejší a ostatní ...'!J36</f>
        <v>0</v>
      </c>
      <c r="AZ58" s="261">
        <f>'VON - Vedlejší a ostatní ...'!F33</f>
        <v>0</v>
      </c>
      <c r="BA58" s="261">
        <f>'VON - Vedlejší a ostatní ...'!F34</f>
        <v>0</v>
      </c>
      <c r="BB58" s="261">
        <f>'VON - Vedlejší a ostatní ...'!F35</f>
        <v>0</v>
      </c>
      <c r="BC58" s="261">
        <f>'VON - Vedlejší a ostatní ...'!F36</f>
        <v>0</v>
      </c>
      <c r="BD58" s="263">
        <f>'VON - Vedlejší a ostatní ...'!F37</f>
        <v>0</v>
      </c>
      <c r="BT58" s="259" t="s">
        <v>81</v>
      </c>
      <c r="BV58" s="259" t="s">
        <v>75</v>
      </c>
      <c r="BW58" s="259" t="s">
        <v>93</v>
      </c>
      <c r="BX58" s="259" t="s">
        <v>5</v>
      </c>
      <c r="CL58" s="259" t="s">
        <v>17</v>
      </c>
      <c r="CM58" s="259" t="s">
        <v>83</v>
      </c>
    </row>
    <row r="59" spans="1:91" s="1" customFormat="1" ht="30" customHeight="1" x14ac:dyDescent="0.2">
      <c r="B59" s="21"/>
      <c r="AR59" s="21"/>
    </row>
    <row r="60" spans="1:91" s="1" customFormat="1" ht="6.95" customHeight="1" x14ac:dyDescent="0.2">
      <c r="B60" s="23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1"/>
    </row>
  </sheetData>
  <sheetProtection algorithmName="SHA-512" hashValue="dwepeHGBn7VEFHnlNXaDFtgPnyrnAdFnWUuplY9Z23hT6iyFRSCygt0I2VdJzAg8SiraWDv+BDsoXja4f6HIQA==" saltValue="/QZVTWDnoxvmG20H8pG9tA==" spinCount="100000" sheet="1" objects="1" scenarios="1"/>
  <mergeCells count="53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E14:AI14"/>
    <mergeCell ref="AN58:AP58"/>
    <mergeCell ref="AG58:AM58"/>
    <mergeCell ref="J58:AF58"/>
    <mergeCell ref="D58:H58"/>
    <mergeCell ref="AG54:AM54"/>
    <mergeCell ref="AN54:AP54"/>
    <mergeCell ref="J56:AF56"/>
    <mergeCell ref="D56:H56"/>
    <mergeCell ref="AN56:AP56"/>
    <mergeCell ref="AG56:AM56"/>
    <mergeCell ref="J57:AF57"/>
    <mergeCell ref="AG57:AM57"/>
    <mergeCell ref="D57:H57"/>
    <mergeCell ref="AN57:AP57"/>
    <mergeCell ref="C52:G52"/>
    <mergeCell ref="AN52:AP52"/>
    <mergeCell ref="AG52:AM52"/>
    <mergeCell ref="I52:AF52"/>
    <mergeCell ref="AN55:AP55"/>
    <mergeCell ref="D55:H55"/>
    <mergeCell ref="AG55:AM55"/>
    <mergeCell ref="J55:AF55"/>
    <mergeCell ref="L45:AO45"/>
    <mergeCell ref="AM47:AN47"/>
    <mergeCell ref="AM49:AP49"/>
    <mergeCell ref="AS49:AT51"/>
    <mergeCell ref="AM50:AP50"/>
  </mergeCells>
  <hyperlinks>
    <hyperlink ref="A55" location="'PS 01 - Technologická čás...'!C2" display="/" xr:uid="{00000000-0004-0000-0000-000000000000}"/>
    <hyperlink ref="A56" location="'PS 02 - Technologická čás...'!C2" display="/" xr:uid="{00000000-0004-0000-0000-000001000000}"/>
    <hyperlink ref="A57" location="'SO 01 - Stavební úpravy'!C2" display="/" xr:uid="{00000000-0004-0000-0000-000002000000}"/>
    <hyperlink ref="A58" location="'VON - Vedlejší a ostatní ...'!C2" display="/" xr:uid="{00000000-0004-0000-0000-000003000000}"/>
  </hyperlinks>
  <pageMargins left="0.39374999999999999" right="0.39374999999999999" top="0.39374999999999999" bottom="0.39374999999999999" header="0" footer="0"/>
  <pageSetup paperSize="9" scale="98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07"/>
  <sheetViews>
    <sheetView showGridLines="0" tabSelected="1" topLeftCell="A64" workbookViewId="0">
      <selection activeCell="H80" sqref="H80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1" t="s">
        <v>82</v>
      </c>
    </row>
    <row r="3" spans="2:46" ht="6.95" customHeight="1" x14ac:dyDescent="0.2">
      <c r="B3" s="12"/>
      <c r="C3" s="13"/>
      <c r="D3" s="13"/>
      <c r="E3" s="13"/>
      <c r="F3" s="13"/>
      <c r="G3" s="13"/>
      <c r="H3" s="13"/>
      <c r="I3" s="13"/>
      <c r="J3" s="13"/>
      <c r="K3" s="13"/>
      <c r="L3" s="14"/>
      <c r="AT3" s="11" t="s">
        <v>83</v>
      </c>
    </row>
    <row r="4" spans="2:46" ht="24.95" customHeight="1" x14ac:dyDescent="0.2">
      <c r="B4" s="14"/>
      <c r="D4" s="15" t="s">
        <v>94</v>
      </c>
      <c r="L4" s="14"/>
      <c r="M4" s="38" t="s">
        <v>10</v>
      </c>
      <c r="AT4" s="11" t="s">
        <v>4</v>
      </c>
    </row>
    <row r="5" spans="2:46" ht="6.95" customHeight="1" x14ac:dyDescent="0.2">
      <c r="B5" s="14"/>
      <c r="L5" s="14"/>
    </row>
    <row r="6" spans="2:46" ht="12" customHeight="1" x14ac:dyDescent="0.2">
      <c r="B6" s="14"/>
      <c r="D6" s="19" t="s">
        <v>14</v>
      </c>
      <c r="L6" s="14"/>
    </row>
    <row r="7" spans="2:46" ht="16.5" customHeight="1" x14ac:dyDescent="0.2">
      <c r="B7" s="14"/>
      <c r="E7" s="302" t="str">
        <f>'Rekapitulace stavby'!K6</f>
        <v>VD Klíčava – oprava VO</v>
      </c>
      <c r="F7" s="303"/>
      <c r="G7" s="303"/>
      <c r="H7" s="303"/>
      <c r="L7" s="14"/>
    </row>
    <row r="8" spans="2:46" s="1" customFormat="1" ht="12" customHeight="1" x14ac:dyDescent="0.2">
      <c r="B8" s="21"/>
      <c r="D8" s="19" t="s">
        <v>95</v>
      </c>
      <c r="L8" s="21"/>
    </row>
    <row r="9" spans="2:46" s="1" customFormat="1" ht="16.5" customHeight="1" x14ac:dyDescent="0.2">
      <c r="B9" s="21"/>
      <c r="E9" s="268" t="s">
        <v>96</v>
      </c>
      <c r="F9" s="301"/>
      <c r="G9" s="301"/>
      <c r="H9" s="301"/>
      <c r="L9" s="21"/>
    </row>
    <row r="10" spans="2:46" s="1" customFormat="1" x14ac:dyDescent="0.2">
      <c r="B10" s="21"/>
      <c r="L10" s="21"/>
    </row>
    <row r="11" spans="2:46" s="1" customFormat="1" ht="12" customHeight="1" x14ac:dyDescent="0.2">
      <c r="B11" s="21"/>
      <c r="D11" s="19" t="s">
        <v>16</v>
      </c>
      <c r="F11" s="17" t="s">
        <v>17</v>
      </c>
      <c r="I11" s="19" t="s">
        <v>18</v>
      </c>
      <c r="J11" s="17" t="s">
        <v>17</v>
      </c>
      <c r="L11" s="21"/>
    </row>
    <row r="12" spans="2:46" s="1" customFormat="1" ht="12" customHeight="1" x14ac:dyDescent="0.2">
      <c r="B12" s="21"/>
      <c r="D12" s="19" t="s">
        <v>19</v>
      </c>
      <c r="F12" s="17" t="s">
        <v>20</v>
      </c>
      <c r="I12" s="19" t="s">
        <v>21</v>
      </c>
      <c r="J12" s="266"/>
      <c r="L12" s="21"/>
    </row>
    <row r="13" spans="2:46" s="1" customFormat="1" ht="10.9" customHeight="1" x14ac:dyDescent="0.2">
      <c r="B13" s="21"/>
      <c r="L13" s="21"/>
    </row>
    <row r="14" spans="2:46" s="1" customFormat="1" ht="12" customHeight="1" x14ac:dyDescent="0.2">
      <c r="B14" s="21"/>
      <c r="D14" s="19" t="s">
        <v>22</v>
      </c>
      <c r="I14" s="19" t="s">
        <v>23</v>
      </c>
      <c r="J14" s="17" t="s">
        <v>24</v>
      </c>
      <c r="L14" s="21"/>
    </row>
    <row r="15" spans="2:46" s="1" customFormat="1" ht="18" customHeight="1" x14ac:dyDescent="0.2">
      <c r="B15" s="21"/>
      <c r="E15" s="17" t="s">
        <v>25</v>
      </c>
      <c r="I15" s="19" t="s">
        <v>26</v>
      </c>
      <c r="J15" s="17" t="s">
        <v>27</v>
      </c>
      <c r="L15" s="21"/>
    </row>
    <row r="16" spans="2:46" s="1" customFormat="1" ht="6.95" customHeight="1" x14ac:dyDescent="0.2">
      <c r="B16" s="21"/>
      <c r="L16" s="21"/>
    </row>
    <row r="17" spans="2:12" s="1" customFormat="1" ht="12" customHeight="1" x14ac:dyDescent="0.2">
      <c r="B17" s="21"/>
      <c r="D17" s="19" t="s">
        <v>28</v>
      </c>
      <c r="I17" s="19" t="s">
        <v>23</v>
      </c>
      <c r="J17" s="264" t="str">
        <f>'Rekapitulace stavby'!AN13</f>
        <v/>
      </c>
      <c r="L17" s="21"/>
    </row>
    <row r="18" spans="2:12" s="1" customFormat="1" ht="18" customHeight="1" x14ac:dyDescent="0.2">
      <c r="B18" s="21"/>
      <c r="E18" s="304" t="str">
        <f>'Rekapitulace stavby'!E14</f>
        <v xml:space="preserve"> </v>
      </c>
      <c r="F18" s="304"/>
      <c r="G18" s="304"/>
      <c r="H18" s="304"/>
      <c r="I18" s="19" t="s">
        <v>26</v>
      </c>
      <c r="J18" s="264" t="str">
        <f>'Rekapitulace stavby'!AN14</f>
        <v/>
      </c>
      <c r="L18" s="21"/>
    </row>
    <row r="19" spans="2:12" s="1" customFormat="1" ht="6.95" customHeight="1" x14ac:dyDescent="0.2">
      <c r="B19" s="21"/>
      <c r="L19" s="21"/>
    </row>
    <row r="20" spans="2:12" s="1" customFormat="1" ht="12" customHeight="1" x14ac:dyDescent="0.2">
      <c r="B20" s="21"/>
      <c r="D20" s="19" t="s">
        <v>30</v>
      </c>
      <c r="I20" s="19" t="s">
        <v>23</v>
      </c>
      <c r="J20" s="17" t="s">
        <v>31</v>
      </c>
      <c r="L20" s="21"/>
    </row>
    <row r="21" spans="2:12" s="1" customFormat="1" ht="18" customHeight="1" x14ac:dyDescent="0.2">
      <c r="B21" s="21"/>
      <c r="E21" s="17" t="s">
        <v>32</v>
      </c>
      <c r="I21" s="19" t="s">
        <v>26</v>
      </c>
      <c r="J21" s="17" t="s">
        <v>33</v>
      </c>
      <c r="L21" s="21"/>
    </row>
    <row r="22" spans="2:12" s="1" customFormat="1" ht="6.95" customHeight="1" x14ac:dyDescent="0.2">
      <c r="B22" s="21"/>
      <c r="L22" s="21"/>
    </row>
    <row r="23" spans="2:12" s="1" customFormat="1" ht="12" customHeight="1" x14ac:dyDescent="0.2">
      <c r="B23" s="21"/>
      <c r="D23" s="19" t="s">
        <v>35</v>
      </c>
      <c r="I23" s="19" t="s">
        <v>23</v>
      </c>
      <c r="J23" s="17" t="s">
        <v>17</v>
      </c>
      <c r="L23" s="21"/>
    </row>
    <row r="24" spans="2:12" s="1" customFormat="1" ht="18" customHeight="1" x14ac:dyDescent="0.2">
      <c r="B24" s="21"/>
      <c r="E24" s="17" t="s">
        <v>36</v>
      </c>
      <c r="I24" s="19" t="s">
        <v>26</v>
      </c>
      <c r="J24" s="17" t="s">
        <v>17</v>
      </c>
      <c r="L24" s="21"/>
    </row>
    <row r="25" spans="2:12" s="1" customFormat="1" ht="6.95" customHeight="1" x14ac:dyDescent="0.2">
      <c r="B25" s="21"/>
      <c r="L25" s="21"/>
    </row>
    <row r="26" spans="2:12" s="1" customFormat="1" ht="12" customHeight="1" x14ac:dyDescent="0.2">
      <c r="B26" s="21"/>
      <c r="D26" s="19" t="s">
        <v>37</v>
      </c>
      <c r="L26" s="21"/>
    </row>
    <row r="27" spans="2:12" s="2" customFormat="1" ht="16.5" customHeight="1" x14ac:dyDescent="0.2">
      <c r="B27" s="39"/>
      <c r="E27" s="292" t="s">
        <v>17</v>
      </c>
      <c r="F27" s="292"/>
      <c r="G27" s="292"/>
      <c r="H27" s="292"/>
      <c r="L27" s="39"/>
    </row>
    <row r="28" spans="2:12" s="1" customFormat="1" ht="6.95" customHeight="1" x14ac:dyDescent="0.2">
      <c r="B28" s="21"/>
      <c r="L28" s="21"/>
    </row>
    <row r="29" spans="2:12" s="1" customFormat="1" ht="6.95" customHeight="1" x14ac:dyDescent="0.2">
      <c r="B29" s="21"/>
      <c r="D29" s="28"/>
      <c r="E29" s="28"/>
      <c r="F29" s="28"/>
      <c r="G29" s="28"/>
      <c r="H29" s="28"/>
      <c r="I29" s="28"/>
      <c r="J29" s="28"/>
      <c r="K29" s="28"/>
      <c r="L29" s="21"/>
    </row>
    <row r="30" spans="2:12" s="1" customFormat="1" ht="25.35" customHeight="1" x14ac:dyDescent="0.2">
      <c r="B30" s="21"/>
      <c r="D30" s="40" t="s">
        <v>39</v>
      </c>
      <c r="J30" s="37">
        <f>ROUND(J79, 2)</f>
        <v>0</v>
      </c>
      <c r="L30" s="21"/>
    </row>
    <row r="31" spans="2:12" s="1" customFormat="1" ht="6.95" customHeight="1" x14ac:dyDescent="0.2">
      <c r="B31" s="21"/>
      <c r="D31" s="28"/>
      <c r="E31" s="28"/>
      <c r="F31" s="28"/>
      <c r="G31" s="28"/>
      <c r="H31" s="28"/>
      <c r="I31" s="28"/>
      <c r="J31" s="28"/>
      <c r="K31" s="28"/>
      <c r="L31" s="21"/>
    </row>
    <row r="32" spans="2:12" s="1" customFormat="1" ht="14.45" customHeight="1" x14ac:dyDescent="0.2">
      <c r="B32" s="21"/>
      <c r="F32" s="22" t="s">
        <v>41</v>
      </c>
      <c r="I32" s="22" t="s">
        <v>40</v>
      </c>
      <c r="J32" s="22" t="s">
        <v>42</v>
      </c>
      <c r="L32" s="21"/>
    </row>
    <row r="33" spans="2:12" s="1" customFormat="1" ht="14.45" customHeight="1" x14ac:dyDescent="0.2">
      <c r="B33" s="21"/>
      <c r="D33" s="29" t="s">
        <v>43</v>
      </c>
      <c r="E33" s="19" t="s">
        <v>44</v>
      </c>
      <c r="F33" s="41">
        <f>ROUND((SUM(BE79:BE106)),  2)</f>
        <v>0</v>
      </c>
      <c r="I33" s="42">
        <v>0.21</v>
      </c>
      <c r="J33" s="41">
        <f>ROUND(((SUM(BE79:BE106))*I33),  2)</f>
        <v>0</v>
      </c>
      <c r="L33" s="21"/>
    </row>
    <row r="34" spans="2:12" s="1" customFormat="1" ht="14.45" customHeight="1" x14ac:dyDescent="0.2">
      <c r="B34" s="21"/>
      <c r="E34" s="19" t="s">
        <v>45</v>
      </c>
      <c r="F34" s="41">
        <f>ROUND((SUM(BF79:BF106)),  2)</f>
        <v>0</v>
      </c>
      <c r="I34" s="42">
        <v>0.12</v>
      </c>
      <c r="J34" s="41">
        <f>ROUND(((SUM(BF79:BF106))*I34),  2)</f>
        <v>0</v>
      </c>
      <c r="L34" s="21"/>
    </row>
    <row r="35" spans="2:12" s="1" customFormat="1" ht="14.45" hidden="1" customHeight="1" x14ac:dyDescent="0.2">
      <c r="B35" s="21"/>
      <c r="E35" s="19" t="s">
        <v>46</v>
      </c>
      <c r="F35" s="41">
        <f>ROUND((SUM(BG79:BG106)),  2)</f>
        <v>0</v>
      </c>
      <c r="I35" s="42">
        <v>0.21</v>
      </c>
      <c r="J35" s="41">
        <f>0</f>
        <v>0</v>
      </c>
      <c r="L35" s="21"/>
    </row>
    <row r="36" spans="2:12" s="1" customFormat="1" ht="14.45" hidden="1" customHeight="1" x14ac:dyDescent="0.2">
      <c r="B36" s="21"/>
      <c r="E36" s="19" t="s">
        <v>47</v>
      </c>
      <c r="F36" s="41">
        <f>ROUND((SUM(BH79:BH106)),  2)</f>
        <v>0</v>
      </c>
      <c r="I36" s="42">
        <v>0.12</v>
      </c>
      <c r="J36" s="41">
        <f>0</f>
        <v>0</v>
      </c>
      <c r="L36" s="21"/>
    </row>
    <row r="37" spans="2:12" s="1" customFormat="1" ht="14.45" hidden="1" customHeight="1" x14ac:dyDescent="0.2">
      <c r="B37" s="21"/>
      <c r="E37" s="19" t="s">
        <v>48</v>
      </c>
      <c r="F37" s="41">
        <f>ROUND((SUM(BI79:BI106)),  2)</f>
        <v>0</v>
      </c>
      <c r="I37" s="42">
        <v>0</v>
      </c>
      <c r="J37" s="41">
        <f>0</f>
        <v>0</v>
      </c>
      <c r="L37" s="21"/>
    </row>
    <row r="38" spans="2:12" s="1" customFormat="1" ht="6.95" customHeight="1" x14ac:dyDescent="0.2">
      <c r="B38" s="21"/>
      <c r="L38" s="21"/>
    </row>
    <row r="39" spans="2:12" s="1" customFormat="1" ht="25.35" customHeight="1" x14ac:dyDescent="0.2">
      <c r="B39" s="21"/>
      <c r="C39" s="43"/>
      <c r="D39" s="44" t="s">
        <v>49</v>
      </c>
      <c r="E39" s="31"/>
      <c r="F39" s="31"/>
      <c r="G39" s="45" t="s">
        <v>50</v>
      </c>
      <c r="H39" s="46" t="s">
        <v>51</v>
      </c>
      <c r="I39" s="31"/>
      <c r="J39" s="47">
        <f>SUM(J30:J37)</f>
        <v>0</v>
      </c>
      <c r="K39" s="48"/>
      <c r="L39" s="21"/>
    </row>
    <row r="40" spans="2:12" s="1" customFormat="1" ht="14.45" customHeight="1" x14ac:dyDescent="0.2">
      <c r="B40" s="23"/>
      <c r="C40" s="24"/>
      <c r="D40" s="24"/>
      <c r="E40" s="24"/>
      <c r="F40" s="24"/>
      <c r="G40" s="24"/>
      <c r="H40" s="24"/>
      <c r="I40" s="24"/>
      <c r="J40" s="24"/>
      <c r="K40" s="24"/>
      <c r="L40" s="21"/>
    </row>
    <row r="44" spans="2:12" s="1" customFormat="1" ht="6.95" customHeight="1" x14ac:dyDescent="0.2">
      <c r="B44" s="25"/>
      <c r="C44" s="26"/>
      <c r="D44" s="26"/>
      <c r="E44" s="26"/>
      <c r="F44" s="26"/>
      <c r="G44" s="26"/>
      <c r="H44" s="26"/>
      <c r="I44" s="26"/>
      <c r="J44" s="26"/>
      <c r="K44" s="26"/>
      <c r="L44" s="21"/>
    </row>
    <row r="45" spans="2:12" s="1" customFormat="1" ht="24.95" customHeight="1" x14ac:dyDescent="0.2">
      <c r="B45" s="21"/>
      <c r="C45" s="15" t="s">
        <v>97</v>
      </c>
      <c r="L45" s="21"/>
    </row>
    <row r="46" spans="2:12" s="1" customFormat="1" ht="6.95" customHeight="1" x14ac:dyDescent="0.2">
      <c r="B46" s="21"/>
      <c r="L46" s="21"/>
    </row>
    <row r="47" spans="2:12" s="1" customFormat="1" ht="12" customHeight="1" x14ac:dyDescent="0.2">
      <c r="B47" s="21"/>
      <c r="C47" s="19" t="s">
        <v>14</v>
      </c>
      <c r="L47" s="21"/>
    </row>
    <row r="48" spans="2:12" s="1" customFormat="1" ht="16.5" customHeight="1" x14ac:dyDescent="0.2">
      <c r="B48" s="21"/>
      <c r="E48" s="302" t="str">
        <f>E7</f>
        <v>VD Klíčava – oprava VO</v>
      </c>
      <c r="F48" s="303"/>
      <c r="G48" s="303"/>
      <c r="H48" s="303"/>
      <c r="L48" s="21"/>
    </row>
    <row r="49" spans="2:47" s="1" customFormat="1" ht="12" customHeight="1" x14ac:dyDescent="0.2">
      <c r="B49" s="21"/>
      <c r="C49" s="19" t="s">
        <v>95</v>
      </c>
      <c r="L49" s="21"/>
    </row>
    <row r="50" spans="2:47" s="1" customFormat="1" ht="16.5" customHeight="1" x14ac:dyDescent="0.2">
      <c r="B50" s="21"/>
      <c r="E50" s="268" t="str">
        <f>E9</f>
        <v xml:space="preserve">PS 01 - Technologická část strojní </v>
      </c>
      <c r="F50" s="301"/>
      <c r="G50" s="301"/>
      <c r="H50" s="301"/>
      <c r="L50" s="21"/>
    </row>
    <row r="51" spans="2:47" s="1" customFormat="1" ht="6.95" customHeight="1" x14ac:dyDescent="0.2">
      <c r="B51" s="21"/>
      <c r="L51" s="21"/>
    </row>
    <row r="52" spans="2:47" s="1" customFormat="1" ht="12" customHeight="1" x14ac:dyDescent="0.2">
      <c r="B52" s="21"/>
      <c r="C52" s="19" t="s">
        <v>19</v>
      </c>
      <c r="F52" s="17" t="str">
        <f>F12</f>
        <v>VD Klíčava</v>
      </c>
      <c r="I52" s="19" t="s">
        <v>21</v>
      </c>
      <c r="J52" s="27" t="str">
        <f>IF(J12="","",J12)</f>
        <v/>
      </c>
      <c r="L52" s="21"/>
    </row>
    <row r="53" spans="2:47" s="1" customFormat="1" ht="6.95" customHeight="1" x14ac:dyDescent="0.2">
      <c r="B53" s="21"/>
      <c r="L53" s="21"/>
    </row>
    <row r="54" spans="2:47" s="1" customFormat="1" ht="15.2" customHeight="1" x14ac:dyDescent="0.2">
      <c r="B54" s="21"/>
      <c r="C54" s="19" t="s">
        <v>22</v>
      </c>
      <c r="F54" s="17" t="str">
        <f>E15</f>
        <v>Povodí Vltavy, státní podnik</v>
      </c>
      <c r="I54" s="19" t="s">
        <v>30</v>
      </c>
      <c r="J54" s="20" t="str">
        <f>E21</f>
        <v>AQUATIS a.s.</v>
      </c>
      <c r="L54" s="21"/>
    </row>
    <row r="55" spans="2:47" s="1" customFormat="1" ht="15.2" customHeight="1" x14ac:dyDescent="0.2">
      <c r="B55" s="21"/>
      <c r="C55" s="19" t="s">
        <v>28</v>
      </c>
      <c r="F55" s="17" t="str">
        <f>IF(E18="","",E18)</f>
        <v xml:space="preserve"> </v>
      </c>
      <c r="I55" s="19" t="s">
        <v>35</v>
      </c>
      <c r="J55" s="20" t="str">
        <f>E24</f>
        <v>Bc. Aneta Patková</v>
      </c>
      <c r="L55" s="21"/>
    </row>
    <row r="56" spans="2:47" s="1" customFormat="1" ht="10.35" customHeight="1" x14ac:dyDescent="0.2">
      <c r="B56" s="21"/>
      <c r="L56" s="21"/>
    </row>
    <row r="57" spans="2:47" s="1" customFormat="1" ht="29.25" customHeight="1" x14ac:dyDescent="0.2">
      <c r="B57" s="21"/>
      <c r="C57" s="49" t="s">
        <v>98</v>
      </c>
      <c r="D57" s="43"/>
      <c r="E57" s="43"/>
      <c r="F57" s="43"/>
      <c r="G57" s="43"/>
      <c r="H57" s="43"/>
      <c r="I57" s="43"/>
      <c r="J57" s="50" t="s">
        <v>99</v>
      </c>
      <c r="K57" s="43"/>
      <c r="L57" s="21"/>
    </row>
    <row r="58" spans="2:47" s="1" customFormat="1" ht="10.35" customHeight="1" x14ac:dyDescent="0.2">
      <c r="B58" s="21"/>
      <c r="L58" s="21"/>
    </row>
    <row r="59" spans="2:47" s="1" customFormat="1" ht="22.9" customHeight="1" x14ac:dyDescent="0.2">
      <c r="B59" s="21"/>
      <c r="C59" s="51" t="s">
        <v>71</v>
      </c>
      <c r="J59" s="37">
        <f>J79</f>
        <v>0</v>
      </c>
      <c r="L59" s="21"/>
      <c r="AU59" s="11" t="s">
        <v>100</v>
      </c>
    </row>
    <row r="60" spans="2:47" s="1" customFormat="1" ht="21.75" customHeight="1" x14ac:dyDescent="0.2">
      <c r="B60" s="21"/>
      <c r="L60" s="21"/>
    </row>
    <row r="61" spans="2:47" s="1" customFormat="1" ht="6.95" customHeight="1" x14ac:dyDescent="0.2">
      <c r="B61" s="23"/>
      <c r="C61" s="24"/>
      <c r="D61" s="24"/>
      <c r="E61" s="24"/>
      <c r="F61" s="24"/>
      <c r="G61" s="24"/>
      <c r="H61" s="24"/>
      <c r="I61" s="24"/>
      <c r="J61" s="24"/>
      <c r="K61" s="24"/>
      <c r="L61" s="21"/>
    </row>
    <row r="65" spans="2:65" s="1" customFormat="1" ht="6.95" customHeight="1" x14ac:dyDescent="0.2">
      <c r="B65" s="25"/>
      <c r="C65" s="26"/>
      <c r="D65" s="26"/>
      <c r="E65" s="26"/>
      <c r="F65" s="26"/>
      <c r="G65" s="26"/>
      <c r="H65" s="26"/>
      <c r="I65" s="26"/>
      <c r="J65" s="26"/>
      <c r="K65" s="26"/>
      <c r="L65" s="21"/>
    </row>
    <row r="66" spans="2:65" s="1" customFormat="1" ht="24.95" customHeight="1" x14ac:dyDescent="0.2">
      <c r="B66" s="21"/>
      <c r="C66" s="15" t="s">
        <v>101</v>
      </c>
      <c r="L66" s="21"/>
    </row>
    <row r="67" spans="2:65" s="1" customFormat="1" ht="6.95" customHeight="1" x14ac:dyDescent="0.2">
      <c r="B67" s="21"/>
      <c r="L67" s="21"/>
    </row>
    <row r="68" spans="2:65" s="1" customFormat="1" ht="12" customHeight="1" x14ac:dyDescent="0.2">
      <c r="B68" s="21"/>
      <c r="C68" s="19" t="s">
        <v>14</v>
      </c>
      <c r="L68" s="21"/>
    </row>
    <row r="69" spans="2:65" s="1" customFormat="1" ht="16.5" customHeight="1" x14ac:dyDescent="0.2">
      <c r="B69" s="21"/>
      <c r="E69" s="302" t="str">
        <f>E7</f>
        <v>VD Klíčava – oprava VO</v>
      </c>
      <c r="F69" s="303"/>
      <c r="G69" s="303"/>
      <c r="H69" s="303"/>
      <c r="L69" s="21"/>
    </row>
    <row r="70" spans="2:65" s="1" customFormat="1" ht="12" customHeight="1" x14ac:dyDescent="0.2">
      <c r="B70" s="21"/>
      <c r="C70" s="19" t="s">
        <v>95</v>
      </c>
      <c r="L70" s="21"/>
    </row>
    <row r="71" spans="2:65" s="1" customFormat="1" ht="16.5" customHeight="1" x14ac:dyDescent="0.2">
      <c r="B71" s="21"/>
      <c r="E71" s="268" t="str">
        <f>E9</f>
        <v xml:space="preserve">PS 01 - Technologická část strojní </v>
      </c>
      <c r="F71" s="301"/>
      <c r="G71" s="301"/>
      <c r="H71" s="301"/>
      <c r="L71" s="21"/>
    </row>
    <row r="72" spans="2:65" s="1" customFormat="1" ht="6.95" customHeight="1" x14ac:dyDescent="0.2">
      <c r="B72" s="21"/>
      <c r="L72" s="21"/>
    </row>
    <row r="73" spans="2:65" s="1" customFormat="1" ht="12" customHeight="1" x14ac:dyDescent="0.2">
      <c r="B73" s="21"/>
      <c r="C73" s="19" t="s">
        <v>19</v>
      </c>
      <c r="F73" s="17" t="str">
        <f>F12</f>
        <v>VD Klíčava</v>
      </c>
      <c r="I73" s="19" t="s">
        <v>21</v>
      </c>
      <c r="J73" s="27" t="str">
        <f>IF(J12="","",J12)</f>
        <v/>
      </c>
      <c r="L73" s="21"/>
    </row>
    <row r="74" spans="2:65" s="1" customFormat="1" ht="6.95" customHeight="1" x14ac:dyDescent="0.2">
      <c r="B74" s="21"/>
      <c r="L74" s="21"/>
    </row>
    <row r="75" spans="2:65" s="1" customFormat="1" ht="15.2" customHeight="1" x14ac:dyDescent="0.2">
      <c r="B75" s="21"/>
      <c r="C75" s="19" t="s">
        <v>22</v>
      </c>
      <c r="F75" s="17" t="str">
        <f>E15</f>
        <v>Povodí Vltavy, státní podnik</v>
      </c>
      <c r="I75" s="19" t="s">
        <v>30</v>
      </c>
      <c r="J75" s="20" t="str">
        <f>E21</f>
        <v>AQUATIS a.s.</v>
      </c>
      <c r="L75" s="21"/>
    </row>
    <row r="76" spans="2:65" s="1" customFormat="1" ht="15.2" customHeight="1" x14ac:dyDescent="0.2">
      <c r="B76" s="21"/>
      <c r="C76" s="19" t="s">
        <v>28</v>
      </c>
      <c r="F76" s="17" t="str">
        <f>IF(E18="","",E18)</f>
        <v xml:space="preserve"> </v>
      </c>
      <c r="I76" s="19" t="s">
        <v>35</v>
      </c>
      <c r="J76" s="20" t="str">
        <f>E24</f>
        <v>Bc. Aneta Patková</v>
      </c>
      <c r="L76" s="21"/>
    </row>
    <row r="77" spans="2:65" s="1" customFormat="1" ht="10.35" customHeight="1" x14ac:dyDescent="0.2">
      <c r="B77" s="21"/>
      <c r="L77" s="21"/>
    </row>
    <row r="78" spans="2:65" s="3" customFormat="1" ht="29.25" customHeight="1" x14ac:dyDescent="0.2">
      <c r="B78" s="52"/>
      <c r="C78" s="53" t="s">
        <v>102</v>
      </c>
      <c r="D78" s="54" t="s">
        <v>58</v>
      </c>
      <c r="E78" s="54" t="s">
        <v>54</v>
      </c>
      <c r="F78" s="54" t="s">
        <v>55</v>
      </c>
      <c r="G78" s="54" t="s">
        <v>103</v>
      </c>
      <c r="H78" s="54" t="s">
        <v>104</v>
      </c>
      <c r="I78" s="54" t="s">
        <v>105</v>
      </c>
      <c r="J78" s="54" t="s">
        <v>99</v>
      </c>
      <c r="K78" s="55" t="s">
        <v>106</v>
      </c>
      <c r="L78" s="52"/>
      <c r="M78" s="32" t="s">
        <v>17</v>
      </c>
      <c r="N78" s="33" t="s">
        <v>43</v>
      </c>
      <c r="O78" s="33" t="s">
        <v>107</v>
      </c>
      <c r="P78" s="33" t="s">
        <v>108</v>
      </c>
      <c r="Q78" s="33" t="s">
        <v>109</v>
      </c>
      <c r="R78" s="33" t="s">
        <v>110</v>
      </c>
      <c r="S78" s="33" t="s">
        <v>111</v>
      </c>
      <c r="T78" s="34" t="s">
        <v>112</v>
      </c>
    </row>
    <row r="79" spans="2:65" s="1" customFormat="1" ht="22.9" customHeight="1" x14ac:dyDescent="0.25">
      <c r="B79" s="21"/>
      <c r="C79" s="36" t="s">
        <v>113</v>
      </c>
      <c r="J79" s="56">
        <f>BK79</f>
        <v>0</v>
      </c>
      <c r="L79" s="21"/>
      <c r="M79" s="35"/>
      <c r="N79" s="28"/>
      <c r="O79" s="28"/>
      <c r="P79" s="57">
        <f>SUM(P80:P106)</f>
        <v>0</v>
      </c>
      <c r="Q79" s="28"/>
      <c r="R79" s="57">
        <f>SUM(R80:R106)</f>
        <v>0</v>
      </c>
      <c r="S79" s="28"/>
      <c r="T79" s="58">
        <f>SUM(T80:T106)</f>
        <v>0</v>
      </c>
      <c r="AT79" s="11" t="s">
        <v>72</v>
      </c>
      <c r="AU79" s="11" t="s">
        <v>100</v>
      </c>
      <c r="BK79" s="59">
        <f>SUM(BK80:BK106)</f>
        <v>0</v>
      </c>
    </row>
    <row r="80" spans="2:65" s="1" customFormat="1" ht="16.5" customHeight="1" x14ac:dyDescent="0.2">
      <c r="B80" s="21"/>
      <c r="C80" s="60" t="s">
        <v>81</v>
      </c>
      <c r="D80" s="60" t="s">
        <v>114</v>
      </c>
      <c r="E80" s="61" t="s">
        <v>115</v>
      </c>
      <c r="F80" s="62" t="s">
        <v>116</v>
      </c>
      <c r="G80" s="63" t="s">
        <v>117</v>
      </c>
      <c r="H80" s="64">
        <v>5</v>
      </c>
      <c r="I80" s="265"/>
      <c r="J80" s="65">
        <f>ROUND(I80*H80,2)</f>
        <v>0</v>
      </c>
      <c r="K80" s="62" t="s">
        <v>17</v>
      </c>
      <c r="L80" s="21"/>
      <c r="M80" s="66" t="s">
        <v>17</v>
      </c>
      <c r="N80" s="67" t="s">
        <v>44</v>
      </c>
      <c r="O80" s="68">
        <v>0</v>
      </c>
      <c r="P80" s="68">
        <f>O80*H80</f>
        <v>0</v>
      </c>
      <c r="Q80" s="68">
        <v>0</v>
      </c>
      <c r="R80" s="68">
        <f>Q80*H80</f>
        <v>0</v>
      </c>
      <c r="S80" s="68">
        <v>0</v>
      </c>
      <c r="T80" s="69">
        <f>S80*H80</f>
        <v>0</v>
      </c>
      <c r="AR80" s="70" t="s">
        <v>118</v>
      </c>
      <c r="AT80" s="70" t="s">
        <v>114</v>
      </c>
      <c r="AU80" s="70" t="s">
        <v>73</v>
      </c>
      <c r="AY80" s="11" t="s">
        <v>119</v>
      </c>
      <c r="BE80" s="71">
        <f>IF(N80="základní",J80,0)</f>
        <v>0</v>
      </c>
      <c r="BF80" s="71">
        <f>IF(N80="snížená",J80,0)</f>
        <v>0</v>
      </c>
      <c r="BG80" s="71">
        <f>IF(N80="zákl. přenesená",J80,0)</f>
        <v>0</v>
      </c>
      <c r="BH80" s="71">
        <f>IF(N80="sníž. přenesená",J80,0)</f>
        <v>0</v>
      </c>
      <c r="BI80" s="71">
        <f>IF(N80="nulová",J80,0)</f>
        <v>0</v>
      </c>
      <c r="BJ80" s="11" t="s">
        <v>81</v>
      </c>
      <c r="BK80" s="71">
        <f>ROUND(I80*H80,2)</f>
        <v>0</v>
      </c>
      <c r="BL80" s="11" t="s">
        <v>118</v>
      </c>
      <c r="BM80" s="70" t="s">
        <v>120</v>
      </c>
    </row>
    <row r="81" spans="2:65" s="1" customFormat="1" x14ac:dyDescent="0.2">
      <c r="B81" s="21"/>
      <c r="D81" s="72" t="s">
        <v>121</v>
      </c>
      <c r="F81" s="73" t="s">
        <v>122</v>
      </c>
      <c r="L81" s="21"/>
      <c r="M81" s="74"/>
      <c r="T81" s="30"/>
      <c r="AT81" s="11" t="s">
        <v>121</v>
      </c>
      <c r="AU81" s="11" t="s">
        <v>73</v>
      </c>
    </row>
    <row r="82" spans="2:65" s="1" customFormat="1" ht="19.5" x14ac:dyDescent="0.2">
      <c r="B82" s="21"/>
      <c r="D82" s="72" t="s">
        <v>123</v>
      </c>
      <c r="F82" s="75" t="s">
        <v>124</v>
      </c>
      <c r="L82" s="21"/>
      <c r="M82" s="74"/>
      <c r="T82" s="30"/>
      <c r="AT82" s="11" t="s">
        <v>123</v>
      </c>
      <c r="AU82" s="11" t="s">
        <v>73</v>
      </c>
    </row>
    <row r="83" spans="2:65" s="1" customFormat="1" ht="16.5" customHeight="1" x14ac:dyDescent="0.2">
      <c r="B83" s="21"/>
      <c r="C83" s="60" t="s">
        <v>83</v>
      </c>
      <c r="D83" s="60" t="s">
        <v>114</v>
      </c>
      <c r="E83" s="61" t="s">
        <v>125</v>
      </c>
      <c r="F83" s="62" t="s">
        <v>126</v>
      </c>
      <c r="G83" s="63" t="s">
        <v>117</v>
      </c>
      <c r="H83" s="64">
        <v>1</v>
      </c>
      <c r="I83" s="265"/>
      <c r="J83" s="65">
        <f>ROUND(I83*H83,2)</f>
        <v>0</v>
      </c>
      <c r="K83" s="62" t="s">
        <v>17</v>
      </c>
      <c r="L83" s="21"/>
      <c r="M83" s="66" t="s">
        <v>17</v>
      </c>
      <c r="N83" s="67" t="s">
        <v>44</v>
      </c>
      <c r="O83" s="68">
        <v>0</v>
      </c>
      <c r="P83" s="68">
        <f>O83*H83</f>
        <v>0</v>
      </c>
      <c r="Q83" s="68">
        <v>0</v>
      </c>
      <c r="R83" s="68">
        <f>Q83*H83</f>
        <v>0</v>
      </c>
      <c r="S83" s="68">
        <v>0</v>
      </c>
      <c r="T83" s="69">
        <f>S83*H83</f>
        <v>0</v>
      </c>
      <c r="AR83" s="70" t="s">
        <v>118</v>
      </c>
      <c r="AT83" s="70" t="s">
        <v>114</v>
      </c>
      <c r="AU83" s="70" t="s">
        <v>73</v>
      </c>
      <c r="AY83" s="11" t="s">
        <v>119</v>
      </c>
      <c r="BE83" s="71">
        <f>IF(N83="základní",J83,0)</f>
        <v>0</v>
      </c>
      <c r="BF83" s="71">
        <f>IF(N83="snížená",J83,0)</f>
        <v>0</v>
      </c>
      <c r="BG83" s="71">
        <f>IF(N83="zákl. přenesená",J83,0)</f>
        <v>0</v>
      </c>
      <c r="BH83" s="71">
        <f>IF(N83="sníž. přenesená",J83,0)</f>
        <v>0</v>
      </c>
      <c r="BI83" s="71">
        <f>IF(N83="nulová",J83,0)</f>
        <v>0</v>
      </c>
      <c r="BJ83" s="11" t="s">
        <v>81</v>
      </c>
      <c r="BK83" s="71">
        <f>ROUND(I83*H83,2)</f>
        <v>0</v>
      </c>
      <c r="BL83" s="11" t="s">
        <v>118</v>
      </c>
      <c r="BM83" s="70" t="s">
        <v>127</v>
      </c>
    </row>
    <row r="84" spans="2:65" s="1" customFormat="1" x14ac:dyDescent="0.2">
      <c r="B84" s="21"/>
      <c r="D84" s="72" t="s">
        <v>121</v>
      </c>
      <c r="F84" s="73" t="s">
        <v>128</v>
      </c>
      <c r="L84" s="21"/>
      <c r="M84" s="74"/>
      <c r="T84" s="30"/>
      <c r="AT84" s="11" t="s">
        <v>121</v>
      </c>
      <c r="AU84" s="11" t="s">
        <v>73</v>
      </c>
    </row>
    <row r="85" spans="2:65" s="1" customFormat="1" ht="19.5" x14ac:dyDescent="0.2">
      <c r="B85" s="21"/>
      <c r="D85" s="72" t="s">
        <v>123</v>
      </c>
      <c r="F85" s="75" t="s">
        <v>124</v>
      </c>
      <c r="L85" s="21"/>
      <c r="M85" s="74"/>
      <c r="T85" s="30"/>
      <c r="AT85" s="11" t="s">
        <v>123</v>
      </c>
      <c r="AU85" s="11" t="s">
        <v>73</v>
      </c>
    </row>
    <row r="86" spans="2:65" s="1" customFormat="1" ht="16.5" customHeight="1" x14ac:dyDescent="0.2">
      <c r="B86" s="21"/>
      <c r="C86" s="60" t="s">
        <v>129</v>
      </c>
      <c r="D86" s="60" t="s">
        <v>114</v>
      </c>
      <c r="E86" s="61" t="s">
        <v>130</v>
      </c>
      <c r="F86" s="62" t="s">
        <v>131</v>
      </c>
      <c r="G86" s="63" t="s">
        <v>117</v>
      </c>
      <c r="H86" s="64">
        <v>1</v>
      </c>
      <c r="I86" s="265"/>
      <c r="J86" s="65">
        <f>ROUND(I86*H86,2)</f>
        <v>0</v>
      </c>
      <c r="K86" s="62" t="s">
        <v>17</v>
      </c>
      <c r="L86" s="21"/>
      <c r="M86" s="66" t="s">
        <v>17</v>
      </c>
      <c r="N86" s="67" t="s">
        <v>44</v>
      </c>
      <c r="O86" s="68">
        <v>0</v>
      </c>
      <c r="P86" s="68">
        <f>O86*H86</f>
        <v>0</v>
      </c>
      <c r="Q86" s="68">
        <v>0</v>
      </c>
      <c r="R86" s="68">
        <f>Q86*H86</f>
        <v>0</v>
      </c>
      <c r="S86" s="68">
        <v>0</v>
      </c>
      <c r="T86" s="69">
        <f>S86*H86</f>
        <v>0</v>
      </c>
      <c r="AR86" s="70" t="s">
        <v>118</v>
      </c>
      <c r="AT86" s="70" t="s">
        <v>114</v>
      </c>
      <c r="AU86" s="70" t="s">
        <v>73</v>
      </c>
      <c r="AY86" s="11" t="s">
        <v>119</v>
      </c>
      <c r="BE86" s="71">
        <f>IF(N86="základní",J86,0)</f>
        <v>0</v>
      </c>
      <c r="BF86" s="71">
        <f>IF(N86="snížená",J86,0)</f>
        <v>0</v>
      </c>
      <c r="BG86" s="71">
        <f>IF(N86="zákl. přenesená",J86,0)</f>
        <v>0</v>
      </c>
      <c r="BH86" s="71">
        <f>IF(N86="sníž. přenesená",J86,0)</f>
        <v>0</v>
      </c>
      <c r="BI86" s="71">
        <f>IF(N86="nulová",J86,0)</f>
        <v>0</v>
      </c>
      <c r="BJ86" s="11" t="s">
        <v>81</v>
      </c>
      <c r="BK86" s="71">
        <f>ROUND(I86*H86,2)</f>
        <v>0</v>
      </c>
      <c r="BL86" s="11" t="s">
        <v>118</v>
      </c>
      <c r="BM86" s="70" t="s">
        <v>132</v>
      </c>
    </row>
    <row r="87" spans="2:65" s="1" customFormat="1" x14ac:dyDescent="0.2">
      <c r="B87" s="21"/>
      <c r="D87" s="72" t="s">
        <v>121</v>
      </c>
      <c r="F87" s="73" t="s">
        <v>133</v>
      </c>
      <c r="L87" s="21"/>
      <c r="M87" s="74"/>
      <c r="T87" s="30"/>
      <c r="AT87" s="11" t="s">
        <v>121</v>
      </c>
      <c r="AU87" s="11" t="s">
        <v>73</v>
      </c>
    </row>
    <row r="88" spans="2:65" s="1" customFormat="1" ht="19.5" x14ac:dyDescent="0.2">
      <c r="B88" s="21"/>
      <c r="D88" s="72" t="s">
        <v>123</v>
      </c>
      <c r="F88" s="75" t="s">
        <v>124</v>
      </c>
      <c r="L88" s="21"/>
      <c r="M88" s="74"/>
      <c r="T88" s="30"/>
      <c r="AT88" s="11" t="s">
        <v>123</v>
      </c>
      <c r="AU88" s="11" t="s">
        <v>73</v>
      </c>
    </row>
    <row r="89" spans="2:65" s="1" customFormat="1" ht="16.5" customHeight="1" x14ac:dyDescent="0.2">
      <c r="B89" s="21"/>
      <c r="C89" s="60" t="s">
        <v>134</v>
      </c>
      <c r="D89" s="60" t="s">
        <v>114</v>
      </c>
      <c r="E89" s="61" t="s">
        <v>135</v>
      </c>
      <c r="F89" s="62" t="s">
        <v>136</v>
      </c>
      <c r="G89" s="63" t="s">
        <v>117</v>
      </c>
      <c r="H89" s="64">
        <v>1</v>
      </c>
      <c r="I89" s="265"/>
      <c r="J89" s="65">
        <f>ROUND(I89*H89,2)</f>
        <v>0</v>
      </c>
      <c r="K89" s="62" t="s">
        <v>17</v>
      </c>
      <c r="L89" s="21"/>
      <c r="M89" s="66" t="s">
        <v>17</v>
      </c>
      <c r="N89" s="67" t="s">
        <v>44</v>
      </c>
      <c r="O89" s="68">
        <v>0</v>
      </c>
      <c r="P89" s="68">
        <f>O89*H89</f>
        <v>0</v>
      </c>
      <c r="Q89" s="68">
        <v>0</v>
      </c>
      <c r="R89" s="68">
        <f>Q89*H89</f>
        <v>0</v>
      </c>
      <c r="S89" s="68">
        <v>0</v>
      </c>
      <c r="T89" s="69">
        <f>S89*H89</f>
        <v>0</v>
      </c>
      <c r="AR89" s="70" t="s">
        <v>118</v>
      </c>
      <c r="AT89" s="70" t="s">
        <v>114</v>
      </c>
      <c r="AU89" s="70" t="s">
        <v>73</v>
      </c>
      <c r="AY89" s="11" t="s">
        <v>119</v>
      </c>
      <c r="BE89" s="71">
        <f>IF(N89="základní",J89,0)</f>
        <v>0</v>
      </c>
      <c r="BF89" s="71">
        <f>IF(N89="snížená",J89,0)</f>
        <v>0</v>
      </c>
      <c r="BG89" s="71">
        <f>IF(N89="zákl. přenesená",J89,0)</f>
        <v>0</v>
      </c>
      <c r="BH89" s="71">
        <f>IF(N89="sníž. přenesená",J89,0)</f>
        <v>0</v>
      </c>
      <c r="BI89" s="71">
        <f>IF(N89="nulová",J89,0)</f>
        <v>0</v>
      </c>
      <c r="BJ89" s="11" t="s">
        <v>81</v>
      </c>
      <c r="BK89" s="71">
        <f>ROUND(I89*H89,2)</f>
        <v>0</v>
      </c>
      <c r="BL89" s="11" t="s">
        <v>118</v>
      </c>
      <c r="BM89" s="70" t="s">
        <v>137</v>
      </c>
    </row>
    <row r="90" spans="2:65" s="1" customFormat="1" x14ac:dyDescent="0.2">
      <c r="B90" s="21"/>
      <c r="D90" s="72" t="s">
        <v>121</v>
      </c>
      <c r="F90" s="73" t="s">
        <v>136</v>
      </c>
      <c r="L90" s="21"/>
      <c r="M90" s="74"/>
      <c r="T90" s="30"/>
      <c r="AT90" s="11" t="s">
        <v>121</v>
      </c>
      <c r="AU90" s="11" t="s">
        <v>73</v>
      </c>
    </row>
    <row r="91" spans="2:65" s="1" customFormat="1" ht="19.5" x14ac:dyDescent="0.2">
      <c r="B91" s="21"/>
      <c r="D91" s="72" t="s">
        <v>123</v>
      </c>
      <c r="F91" s="75" t="s">
        <v>124</v>
      </c>
      <c r="L91" s="21"/>
      <c r="M91" s="74"/>
      <c r="T91" s="30"/>
      <c r="AT91" s="11" t="s">
        <v>123</v>
      </c>
      <c r="AU91" s="11" t="s">
        <v>73</v>
      </c>
    </row>
    <row r="92" spans="2:65" s="1" customFormat="1" ht="16.5" customHeight="1" x14ac:dyDescent="0.2">
      <c r="B92" s="21"/>
      <c r="C92" s="60" t="s">
        <v>138</v>
      </c>
      <c r="D92" s="60" t="s">
        <v>114</v>
      </c>
      <c r="E92" s="61" t="s">
        <v>139</v>
      </c>
      <c r="F92" s="62" t="s">
        <v>140</v>
      </c>
      <c r="G92" s="63" t="s">
        <v>117</v>
      </c>
      <c r="H92" s="64">
        <v>1</v>
      </c>
      <c r="I92" s="265"/>
      <c r="J92" s="65">
        <f>ROUND(I92*H92,2)</f>
        <v>0</v>
      </c>
      <c r="K92" s="62" t="s">
        <v>17</v>
      </c>
      <c r="L92" s="21"/>
      <c r="M92" s="66" t="s">
        <v>17</v>
      </c>
      <c r="N92" s="67" t="s">
        <v>44</v>
      </c>
      <c r="O92" s="68">
        <v>0</v>
      </c>
      <c r="P92" s="68">
        <f>O92*H92</f>
        <v>0</v>
      </c>
      <c r="Q92" s="68">
        <v>0</v>
      </c>
      <c r="R92" s="68">
        <f>Q92*H92</f>
        <v>0</v>
      </c>
      <c r="S92" s="68">
        <v>0</v>
      </c>
      <c r="T92" s="69">
        <f>S92*H92</f>
        <v>0</v>
      </c>
      <c r="AR92" s="70" t="s">
        <v>118</v>
      </c>
      <c r="AT92" s="70" t="s">
        <v>114</v>
      </c>
      <c r="AU92" s="70" t="s">
        <v>73</v>
      </c>
      <c r="AY92" s="11" t="s">
        <v>119</v>
      </c>
      <c r="BE92" s="71">
        <f>IF(N92="základní",J92,0)</f>
        <v>0</v>
      </c>
      <c r="BF92" s="71">
        <f>IF(N92="snížená",J92,0)</f>
        <v>0</v>
      </c>
      <c r="BG92" s="71">
        <f>IF(N92="zákl. přenesená",J92,0)</f>
        <v>0</v>
      </c>
      <c r="BH92" s="71">
        <f>IF(N92="sníž. přenesená",J92,0)</f>
        <v>0</v>
      </c>
      <c r="BI92" s="71">
        <f>IF(N92="nulová",J92,0)</f>
        <v>0</v>
      </c>
      <c r="BJ92" s="11" t="s">
        <v>81</v>
      </c>
      <c r="BK92" s="71">
        <f>ROUND(I92*H92,2)</f>
        <v>0</v>
      </c>
      <c r="BL92" s="11" t="s">
        <v>118</v>
      </c>
      <c r="BM92" s="70" t="s">
        <v>141</v>
      </c>
    </row>
    <row r="93" spans="2:65" s="1" customFormat="1" x14ac:dyDescent="0.2">
      <c r="B93" s="21"/>
      <c r="D93" s="72" t="s">
        <v>121</v>
      </c>
      <c r="F93" s="73" t="s">
        <v>140</v>
      </c>
      <c r="L93" s="21"/>
      <c r="M93" s="74"/>
      <c r="T93" s="30"/>
      <c r="AT93" s="11" t="s">
        <v>121</v>
      </c>
      <c r="AU93" s="11" t="s">
        <v>73</v>
      </c>
    </row>
    <row r="94" spans="2:65" s="1" customFormat="1" ht="19.5" x14ac:dyDescent="0.2">
      <c r="B94" s="21"/>
      <c r="D94" s="72" t="s">
        <v>123</v>
      </c>
      <c r="F94" s="75" t="s">
        <v>124</v>
      </c>
      <c r="L94" s="21"/>
      <c r="M94" s="74"/>
      <c r="T94" s="30"/>
      <c r="AT94" s="11" t="s">
        <v>123</v>
      </c>
      <c r="AU94" s="11" t="s">
        <v>73</v>
      </c>
    </row>
    <row r="95" spans="2:65" s="1" customFormat="1" ht="16.5" customHeight="1" x14ac:dyDescent="0.2">
      <c r="B95" s="21"/>
      <c r="C95" s="60" t="s">
        <v>142</v>
      </c>
      <c r="D95" s="60" t="s">
        <v>114</v>
      </c>
      <c r="E95" s="61" t="s">
        <v>143</v>
      </c>
      <c r="F95" s="62" t="s">
        <v>144</v>
      </c>
      <c r="G95" s="63" t="s">
        <v>117</v>
      </c>
      <c r="H95" s="64">
        <v>1</v>
      </c>
      <c r="I95" s="265"/>
      <c r="J95" s="65">
        <f>ROUND(I95*H95,2)</f>
        <v>0</v>
      </c>
      <c r="K95" s="62" t="s">
        <v>17</v>
      </c>
      <c r="L95" s="21"/>
      <c r="M95" s="66" t="s">
        <v>17</v>
      </c>
      <c r="N95" s="67" t="s">
        <v>44</v>
      </c>
      <c r="O95" s="68">
        <v>0</v>
      </c>
      <c r="P95" s="68">
        <f>O95*H95</f>
        <v>0</v>
      </c>
      <c r="Q95" s="68">
        <v>0</v>
      </c>
      <c r="R95" s="68">
        <f>Q95*H95</f>
        <v>0</v>
      </c>
      <c r="S95" s="68">
        <v>0</v>
      </c>
      <c r="T95" s="69">
        <f>S95*H95</f>
        <v>0</v>
      </c>
      <c r="AR95" s="70" t="s">
        <v>118</v>
      </c>
      <c r="AT95" s="70" t="s">
        <v>114</v>
      </c>
      <c r="AU95" s="70" t="s">
        <v>73</v>
      </c>
      <c r="AY95" s="11" t="s">
        <v>119</v>
      </c>
      <c r="BE95" s="71">
        <f>IF(N95="základní",J95,0)</f>
        <v>0</v>
      </c>
      <c r="BF95" s="71">
        <f>IF(N95="snížená",J95,0)</f>
        <v>0</v>
      </c>
      <c r="BG95" s="71">
        <f>IF(N95="zákl. přenesená",J95,0)</f>
        <v>0</v>
      </c>
      <c r="BH95" s="71">
        <f>IF(N95="sníž. přenesená",J95,0)</f>
        <v>0</v>
      </c>
      <c r="BI95" s="71">
        <f>IF(N95="nulová",J95,0)</f>
        <v>0</v>
      </c>
      <c r="BJ95" s="11" t="s">
        <v>81</v>
      </c>
      <c r="BK95" s="71">
        <f>ROUND(I95*H95,2)</f>
        <v>0</v>
      </c>
      <c r="BL95" s="11" t="s">
        <v>118</v>
      </c>
      <c r="BM95" s="70" t="s">
        <v>145</v>
      </c>
    </row>
    <row r="96" spans="2:65" s="1" customFormat="1" x14ac:dyDescent="0.2">
      <c r="B96" s="21"/>
      <c r="D96" s="72" t="s">
        <v>121</v>
      </c>
      <c r="F96" s="73" t="s">
        <v>144</v>
      </c>
      <c r="L96" s="21"/>
      <c r="M96" s="74"/>
      <c r="T96" s="30"/>
      <c r="AT96" s="11" t="s">
        <v>121</v>
      </c>
      <c r="AU96" s="11" t="s">
        <v>73</v>
      </c>
    </row>
    <row r="97" spans="2:65" s="1" customFormat="1" ht="19.5" x14ac:dyDescent="0.2">
      <c r="B97" s="21"/>
      <c r="D97" s="72" t="s">
        <v>123</v>
      </c>
      <c r="F97" s="75" t="s">
        <v>124</v>
      </c>
      <c r="L97" s="21"/>
      <c r="M97" s="74"/>
      <c r="T97" s="30"/>
      <c r="AT97" s="11" t="s">
        <v>123</v>
      </c>
      <c r="AU97" s="11" t="s">
        <v>73</v>
      </c>
    </row>
    <row r="98" spans="2:65" s="1" customFormat="1" ht="16.5" customHeight="1" x14ac:dyDescent="0.2">
      <c r="B98" s="21"/>
      <c r="C98" s="60" t="s">
        <v>146</v>
      </c>
      <c r="D98" s="60" t="s">
        <v>114</v>
      </c>
      <c r="E98" s="61" t="s">
        <v>147</v>
      </c>
      <c r="F98" s="62" t="s">
        <v>148</v>
      </c>
      <c r="G98" s="63" t="s">
        <v>117</v>
      </c>
      <c r="H98" s="64">
        <v>1</v>
      </c>
      <c r="I98" s="265"/>
      <c r="J98" s="65">
        <f>ROUND(I98*H98,2)</f>
        <v>0</v>
      </c>
      <c r="K98" s="62" t="s">
        <v>17</v>
      </c>
      <c r="L98" s="21"/>
      <c r="M98" s="66" t="s">
        <v>17</v>
      </c>
      <c r="N98" s="67" t="s">
        <v>44</v>
      </c>
      <c r="O98" s="68">
        <v>0</v>
      </c>
      <c r="P98" s="68">
        <f>O98*H98</f>
        <v>0</v>
      </c>
      <c r="Q98" s="68">
        <v>0</v>
      </c>
      <c r="R98" s="68">
        <f>Q98*H98</f>
        <v>0</v>
      </c>
      <c r="S98" s="68">
        <v>0</v>
      </c>
      <c r="T98" s="69">
        <f>S98*H98</f>
        <v>0</v>
      </c>
      <c r="AR98" s="70" t="s">
        <v>118</v>
      </c>
      <c r="AT98" s="70" t="s">
        <v>114</v>
      </c>
      <c r="AU98" s="70" t="s">
        <v>73</v>
      </c>
      <c r="AY98" s="11" t="s">
        <v>119</v>
      </c>
      <c r="BE98" s="71">
        <f>IF(N98="základní",J98,0)</f>
        <v>0</v>
      </c>
      <c r="BF98" s="71">
        <f>IF(N98="snížená",J98,0)</f>
        <v>0</v>
      </c>
      <c r="BG98" s="71">
        <f>IF(N98="zákl. přenesená",J98,0)</f>
        <v>0</v>
      </c>
      <c r="BH98" s="71">
        <f>IF(N98="sníž. přenesená",J98,0)</f>
        <v>0</v>
      </c>
      <c r="BI98" s="71">
        <f>IF(N98="nulová",J98,0)</f>
        <v>0</v>
      </c>
      <c r="BJ98" s="11" t="s">
        <v>81</v>
      </c>
      <c r="BK98" s="71">
        <f>ROUND(I98*H98,2)</f>
        <v>0</v>
      </c>
      <c r="BL98" s="11" t="s">
        <v>118</v>
      </c>
      <c r="BM98" s="70" t="s">
        <v>149</v>
      </c>
    </row>
    <row r="99" spans="2:65" s="1" customFormat="1" x14ac:dyDescent="0.2">
      <c r="B99" s="21"/>
      <c r="D99" s="72" t="s">
        <v>121</v>
      </c>
      <c r="F99" s="73" t="s">
        <v>148</v>
      </c>
      <c r="L99" s="21"/>
      <c r="M99" s="74"/>
      <c r="T99" s="30"/>
      <c r="AT99" s="11" t="s">
        <v>121</v>
      </c>
      <c r="AU99" s="11" t="s">
        <v>73</v>
      </c>
    </row>
    <row r="100" spans="2:65" s="1" customFormat="1" ht="19.5" x14ac:dyDescent="0.2">
      <c r="B100" s="21"/>
      <c r="D100" s="72" t="s">
        <v>123</v>
      </c>
      <c r="F100" s="75" t="s">
        <v>124</v>
      </c>
      <c r="L100" s="21"/>
      <c r="M100" s="74"/>
      <c r="T100" s="30"/>
      <c r="AT100" s="11" t="s">
        <v>123</v>
      </c>
      <c r="AU100" s="11" t="s">
        <v>73</v>
      </c>
    </row>
    <row r="101" spans="2:65" s="1" customFormat="1" ht="16.5" customHeight="1" x14ac:dyDescent="0.2">
      <c r="B101" s="21"/>
      <c r="C101" s="60" t="s">
        <v>150</v>
      </c>
      <c r="D101" s="60" t="s">
        <v>114</v>
      </c>
      <c r="E101" s="61" t="s">
        <v>151</v>
      </c>
      <c r="F101" s="62" t="s">
        <v>152</v>
      </c>
      <c r="G101" s="63" t="s">
        <v>153</v>
      </c>
      <c r="H101" s="64">
        <v>1</v>
      </c>
      <c r="I101" s="265"/>
      <c r="J101" s="65">
        <f>ROUND(I101*H101,2)</f>
        <v>0</v>
      </c>
      <c r="K101" s="62" t="s">
        <v>17</v>
      </c>
      <c r="L101" s="21"/>
      <c r="M101" s="66" t="s">
        <v>17</v>
      </c>
      <c r="N101" s="67" t="s">
        <v>44</v>
      </c>
      <c r="O101" s="68">
        <v>0</v>
      </c>
      <c r="P101" s="68">
        <f>O101*H101</f>
        <v>0</v>
      </c>
      <c r="Q101" s="68">
        <v>0</v>
      </c>
      <c r="R101" s="68">
        <f>Q101*H101</f>
        <v>0</v>
      </c>
      <c r="S101" s="68">
        <v>0</v>
      </c>
      <c r="T101" s="69">
        <f>S101*H101</f>
        <v>0</v>
      </c>
      <c r="AR101" s="70" t="s">
        <v>118</v>
      </c>
      <c r="AT101" s="70" t="s">
        <v>114</v>
      </c>
      <c r="AU101" s="70" t="s">
        <v>73</v>
      </c>
      <c r="AY101" s="11" t="s">
        <v>119</v>
      </c>
      <c r="BE101" s="71">
        <f>IF(N101="základní",J101,0)</f>
        <v>0</v>
      </c>
      <c r="BF101" s="71">
        <f>IF(N101="snížená",J101,0)</f>
        <v>0</v>
      </c>
      <c r="BG101" s="71">
        <f>IF(N101="zákl. přenesená",J101,0)</f>
        <v>0</v>
      </c>
      <c r="BH101" s="71">
        <f>IF(N101="sníž. přenesená",J101,0)</f>
        <v>0</v>
      </c>
      <c r="BI101" s="71">
        <f>IF(N101="nulová",J101,0)</f>
        <v>0</v>
      </c>
      <c r="BJ101" s="11" t="s">
        <v>81</v>
      </c>
      <c r="BK101" s="71">
        <f>ROUND(I101*H101,2)</f>
        <v>0</v>
      </c>
      <c r="BL101" s="11" t="s">
        <v>118</v>
      </c>
      <c r="BM101" s="70" t="s">
        <v>154</v>
      </c>
    </row>
    <row r="102" spans="2:65" s="1" customFormat="1" x14ac:dyDescent="0.2">
      <c r="B102" s="21"/>
      <c r="D102" s="72" t="s">
        <v>121</v>
      </c>
      <c r="F102" s="73" t="s">
        <v>152</v>
      </c>
      <c r="L102" s="21"/>
      <c r="M102" s="74"/>
      <c r="T102" s="30"/>
      <c r="AT102" s="11" t="s">
        <v>121</v>
      </c>
      <c r="AU102" s="11" t="s">
        <v>73</v>
      </c>
    </row>
    <row r="103" spans="2:65" s="1" customFormat="1" ht="19.5" x14ac:dyDescent="0.2">
      <c r="B103" s="21"/>
      <c r="D103" s="72" t="s">
        <v>123</v>
      </c>
      <c r="F103" s="75" t="s">
        <v>124</v>
      </c>
      <c r="L103" s="21"/>
      <c r="M103" s="74"/>
      <c r="T103" s="30"/>
      <c r="AT103" s="11" t="s">
        <v>123</v>
      </c>
      <c r="AU103" s="11" t="s">
        <v>73</v>
      </c>
    </row>
    <row r="104" spans="2:65" s="1" customFormat="1" ht="16.5" customHeight="1" x14ac:dyDescent="0.2">
      <c r="B104" s="21"/>
      <c r="C104" s="60" t="s">
        <v>155</v>
      </c>
      <c r="D104" s="60" t="s">
        <v>114</v>
      </c>
      <c r="E104" s="61" t="s">
        <v>156</v>
      </c>
      <c r="F104" s="62" t="s">
        <v>157</v>
      </c>
      <c r="G104" s="63" t="s">
        <v>117</v>
      </c>
      <c r="H104" s="64">
        <v>1</v>
      </c>
      <c r="I104" s="265"/>
      <c r="J104" s="65">
        <f>ROUND(I104*H104,2)</f>
        <v>0</v>
      </c>
      <c r="K104" s="62" t="s">
        <v>17</v>
      </c>
      <c r="L104" s="21"/>
      <c r="M104" s="66" t="s">
        <v>17</v>
      </c>
      <c r="N104" s="67" t="s">
        <v>44</v>
      </c>
      <c r="O104" s="68">
        <v>0</v>
      </c>
      <c r="P104" s="68">
        <f>O104*H104</f>
        <v>0</v>
      </c>
      <c r="Q104" s="68">
        <v>0</v>
      </c>
      <c r="R104" s="68">
        <f>Q104*H104</f>
        <v>0</v>
      </c>
      <c r="S104" s="68">
        <v>0</v>
      </c>
      <c r="T104" s="69">
        <f>S104*H104</f>
        <v>0</v>
      </c>
      <c r="AR104" s="70" t="s">
        <v>118</v>
      </c>
      <c r="AT104" s="70" t="s">
        <v>114</v>
      </c>
      <c r="AU104" s="70" t="s">
        <v>73</v>
      </c>
      <c r="AY104" s="11" t="s">
        <v>119</v>
      </c>
      <c r="BE104" s="71">
        <f>IF(N104="základní",J104,0)</f>
        <v>0</v>
      </c>
      <c r="BF104" s="71">
        <f>IF(N104="snížená",J104,0)</f>
        <v>0</v>
      </c>
      <c r="BG104" s="71">
        <f>IF(N104="zákl. přenesená",J104,0)</f>
        <v>0</v>
      </c>
      <c r="BH104" s="71">
        <f>IF(N104="sníž. přenesená",J104,0)</f>
        <v>0</v>
      </c>
      <c r="BI104" s="71">
        <f>IF(N104="nulová",J104,0)</f>
        <v>0</v>
      </c>
      <c r="BJ104" s="11" t="s">
        <v>81</v>
      </c>
      <c r="BK104" s="71">
        <f>ROUND(I104*H104,2)</f>
        <v>0</v>
      </c>
      <c r="BL104" s="11" t="s">
        <v>118</v>
      </c>
      <c r="BM104" s="70" t="s">
        <v>158</v>
      </c>
    </row>
    <row r="105" spans="2:65" s="1" customFormat="1" x14ac:dyDescent="0.2">
      <c r="B105" s="21"/>
      <c r="D105" s="72" t="s">
        <v>121</v>
      </c>
      <c r="F105" s="73" t="s">
        <v>157</v>
      </c>
      <c r="L105" s="21"/>
      <c r="M105" s="74"/>
      <c r="T105" s="30"/>
      <c r="AT105" s="11" t="s">
        <v>121</v>
      </c>
      <c r="AU105" s="11" t="s">
        <v>73</v>
      </c>
    </row>
    <row r="106" spans="2:65" s="1" customFormat="1" ht="19.5" x14ac:dyDescent="0.2">
      <c r="B106" s="21"/>
      <c r="D106" s="72" t="s">
        <v>123</v>
      </c>
      <c r="F106" s="75" t="s">
        <v>124</v>
      </c>
      <c r="L106" s="21"/>
      <c r="M106" s="76"/>
      <c r="N106" s="77"/>
      <c r="O106" s="77"/>
      <c r="P106" s="77"/>
      <c r="Q106" s="77"/>
      <c r="R106" s="77"/>
      <c r="S106" s="77"/>
      <c r="T106" s="78"/>
      <c r="AT106" s="11" t="s">
        <v>123</v>
      </c>
      <c r="AU106" s="11" t="s">
        <v>73</v>
      </c>
    </row>
    <row r="107" spans="2:65" s="1" customFormat="1" ht="6.95" customHeight="1" x14ac:dyDescent="0.2">
      <c r="B107" s="23"/>
      <c r="C107" s="24"/>
      <c r="D107" s="24"/>
      <c r="E107" s="24"/>
      <c r="F107" s="24"/>
      <c r="G107" s="24"/>
      <c r="H107" s="24"/>
      <c r="I107" s="24"/>
      <c r="J107" s="24"/>
      <c r="K107" s="24"/>
      <c r="L107" s="21"/>
    </row>
  </sheetData>
  <sheetProtection algorithmName="SHA-512" hashValue="oiqJjMmsFc7weYQXWjwnVnWSJdNk8Cfqvn8cNBDiAMcnOaH/ILNsm3kbK0ZB6KP07lyg5rxa3Sf6Vv9g/GYq0Q==" saltValue="u6NPushIBUlJF4C6PkPDsw==" spinCount="100000" sheet="1" objects="1" scenarios="1"/>
  <autoFilter ref="C78:K106" xr:uid="{00000000-0009-0000-0000-000001000000}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12"/>
  <sheetViews>
    <sheetView showGridLines="0" workbookViewId="0">
      <selection activeCell="E7" sqref="E6:H7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1" t="s">
        <v>86</v>
      </c>
    </row>
    <row r="3" spans="2:46" ht="6.95" customHeight="1" x14ac:dyDescent="0.2">
      <c r="B3" s="12"/>
      <c r="C3" s="13"/>
      <c r="D3" s="13"/>
      <c r="E3" s="13"/>
      <c r="F3" s="13"/>
      <c r="G3" s="13"/>
      <c r="H3" s="13"/>
      <c r="I3" s="13"/>
      <c r="J3" s="13"/>
      <c r="K3" s="13"/>
      <c r="L3" s="14"/>
      <c r="AT3" s="11" t="s">
        <v>83</v>
      </c>
    </row>
    <row r="4" spans="2:46" ht="24.95" customHeight="1" x14ac:dyDescent="0.2">
      <c r="B4" s="14"/>
      <c r="D4" s="15" t="s">
        <v>94</v>
      </c>
      <c r="L4" s="14"/>
      <c r="M4" s="38" t="s">
        <v>10</v>
      </c>
      <c r="AT4" s="11" t="s">
        <v>4</v>
      </c>
    </row>
    <row r="5" spans="2:46" ht="6.95" customHeight="1" x14ac:dyDescent="0.2">
      <c r="B5" s="14"/>
      <c r="L5" s="14"/>
    </row>
    <row r="6" spans="2:46" ht="12" customHeight="1" x14ac:dyDescent="0.2">
      <c r="B6" s="14"/>
      <c r="D6" s="19" t="s">
        <v>14</v>
      </c>
      <c r="L6" s="14"/>
    </row>
    <row r="7" spans="2:46" ht="16.5" customHeight="1" x14ac:dyDescent="0.2">
      <c r="B7" s="14"/>
      <c r="E7" s="302" t="str">
        <f>'Rekapitulace stavby'!K6</f>
        <v>VD Klíčava – oprava VO</v>
      </c>
      <c r="F7" s="303"/>
      <c r="G7" s="303"/>
      <c r="H7" s="303"/>
      <c r="L7" s="14"/>
    </row>
    <row r="8" spans="2:46" s="1" customFormat="1" ht="12" customHeight="1" x14ac:dyDescent="0.2">
      <c r="B8" s="21"/>
      <c r="D8" s="19" t="s">
        <v>95</v>
      </c>
      <c r="L8" s="21"/>
    </row>
    <row r="9" spans="2:46" s="1" customFormat="1" ht="16.5" customHeight="1" x14ac:dyDescent="0.2">
      <c r="B9" s="21"/>
      <c r="E9" s="268" t="s">
        <v>159</v>
      </c>
      <c r="F9" s="301"/>
      <c r="G9" s="301"/>
      <c r="H9" s="301"/>
      <c r="L9" s="21"/>
    </row>
    <row r="10" spans="2:46" s="1" customFormat="1" x14ac:dyDescent="0.2">
      <c r="B10" s="21"/>
      <c r="L10" s="21"/>
    </row>
    <row r="11" spans="2:46" s="1" customFormat="1" ht="12" customHeight="1" x14ac:dyDescent="0.2">
      <c r="B11" s="21"/>
      <c r="D11" s="19" t="s">
        <v>16</v>
      </c>
      <c r="F11" s="17" t="s">
        <v>17</v>
      </c>
      <c r="I11" s="19" t="s">
        <v>18</v>
      </c>
      <c r="J11" s="17" t="s">
        <v>17</v>
      </c>
      <c r="L11" s="21"/>
    </row>
    <row r="12" spans="2:46" s="1" customFormat="1" ht="12" customHeight="1" x14ac:dyDescent="0.2">
      <c r="B12" s="21"/>
      <c r="D12" s="19" t="s">
        <v>19</v>
      </c>
      <c r="F12" s="17" t="s">
        <v>20</v>
      </c>
      <c r="I12" s="19" t="s">
        <v>21</v>
      </c>
      <c r="J12" s="266"/>
      <c r="L12" s="21"/>
    </row>
    <row r="13" spans="2:46" s="1" customFormat="1" ht="10.9" customHeight="1" x14ac:dyDescent="0.2">
      <c r="B13" s="21"/>
      <c r="L13" s="21"/>
    </row>
    <row r="14" spans="2:46" s="1" customFormat="1" ht="12" customHeight="1" x14ac:dyDescent="0.2">
      <c r="B14" s="21"/>
      <c r="D14" s="19" t="s">
        <v>22</v>
      </c>
      <c r="I14" s="19" t="s">
        <v>23</v>
      </c>
      <c r="J14" s="17" t="s">
        <v>24</v>
      </c>
      <c r="L14" s="21"/>
    </row>
    <row r="15" spans="2:46" s="1" customFormat="1" ht="18" customHeight="1" x14ac:dyDescent="0.2">
      <c r="B15" s="21"/>
      <c r="E15" s="17" t="s">
        <v>25</v>
      </c>
      <c r="I15" s="19" t="s">
        <v>26</v>
      </c>
      <c r="J15" s="17" t="s">
        <v>27</v>
      </c>
      <c r="L15" s="21"/>
    </row>
    <row r="16" spans="2:46" s="1" customFormat="1" ht="6.95" customHeight="1" x14ac:dyDescent="0.2">
      <c r="B16" s="21"/>
      <c r="L16" s="21"/>
    </row>
    <row r="17" spans="2:12" s="1" customFormat="1" ht="12" customHeight="1" x14ac:dyDescent="0.2">
      <c r="B17" s="21"/>
      <c r="D17" s="19" t="s">
        <v>28</v>
      </c>
      <c r="I17" s="19" t="s">
        <v>23</v>
      </c>
      <c r="J17" s="264"/>
      <c r="L17" s="21"/>
    </row>
    <row r="18" spans="2:12" s="1" customFormat="1" ht="18" customHeight="1" x14ac:dyDescent="0.2">
      <c r="B18" s="21"/>
      <c r="E18" s="304"/>
      <c r="F18" s="304"/>
      <c r="G18" s="304"/>
      <c r="H18" s="304"/>
      <c r="I18" s="19" t="s">
        <v>26</v>
      </c>
      <c r="J18" s="264"/>
      <c r="L18" s="21"/>
    </row>
    <row r="19" spans="2:12" s="1" customFormat="1" ht="6.95" customHeight="1" x14ac:dyDescent="0.2">
      <c r="B19" s="21"/>
      <c r="L19" s="21"/>
    </row>
    <row r="20" spans="2:12" s="1" customFormat="1" ht="12" customHeight="1" x14ac:dyDescent="0.2">
      <c r="B20" s="21"/>
      <c r="D20" s="19" t="s">
        <v>30</v>
      </c>
      <c r="I20" s="19" t="s">
        <v>23</v>
      </c>
      <c r="J20" s="17" t="s">
        <v>31</v>
      </c>
      <c r="L20" s="21"/>
    </row>
    <row r="21" spans="2:12" s="1" customFormat="1" ht="18" customHeight="1" x14ac:dyDescent="0.2">
      <c r="B21" s="21"/>
      <c r="E21" s="17" t="s">
        <v>32</v>
      </c>
      <c r="I21" s="19" t="s">
        <v>26</v>
      </c>
      <c r="J21" s="17" t="s">
        <v>33</v>
      </c>
      <c r="L21" s="21"/>
    </row>
    <row r="22" spans="2:12" s="1" customFormat="1" ht="6.95" customHeight="1" x14ac:dyDescent="0.2">
      <c r="B22" s="21"/>
      <c r="L22" s="21"/>
    </row>
    <row r="23" spans="2:12" s="1" customFormat="1" ht="12" customHeight="1" x14ac:dyDescent="0.2">
      <c r="B23" s="21"/>
      <c r="D23" s="19" t="s">
        <v>35</v>
      </c>
      <c r="I23" s="19" t="s">
        <v>23</v>
      </c>
      <c r="J23" s="17" t="s">
        <v>17</v>
      </c>
      <c r="L23" s="21"/>
    </row>
    <row r="24" spans="2:12" s="1" customFormat="1" ht="18" customHeight="1" x14ac:dyDescent="0.2">
      <c r="B24" s="21"/>
      <c r="E24" s="17" t="s">
        <v>36</v>
      </c>
      <c r="I24" s="19" t="s">
        <v>26</v>
      </c>
      <c r="J24" s="17" t="s">
        <v>17</v>
      </c>
      <c r="L24" s="21"/>
    </row>
    <row r="25" spans="2:12" s="1" customFormat="1" ht="6.95" customHeight="1" x14ac:dyDescent="0.2">
      <c r="B25" s="21"/>
      <c r="L25" s="21"/>
    </row>
    <row r="26" spans="2:12" s="1" customFormat="1" ht="12" customHeight="1" x14ac:dyDescent="0.2">
      <c r="B26" s="21"/>
      <c r="D26" s="19" t="s">
        <v>37</v>
      </c>
      <c r="L26" s="21"/>
    </row>
    <row r="27" spans="2:12" s="2" customFormat="1" ht="16.5" customHeight="1" x14ac:dyDescent="0.2">
      <c r="B27" s="39"/>
      <c r="E27" s="292" t="s">
        <v>17</v>
      </c>
      <c r="F27" s="292"/>
      <c r="G27" s="292"/>
      <c r="H27" s="292"/>
      <c r="L27" s="39"/>
    </row>
    <row r="28" spans="2:12" s="1" customFormat="1" ht="6.95" customHeight="1" x14ac:dyDescent="0.2">
      <c r="B28" s="21"/>
      <c r="L28" s="21"/>
    </row>
    <row r="29" spans="2:12" s="1" customFormat="1" ht="6.95" customHeight="1" x14ac:dyDescent="0.2">
      <c r="B29" s="21"/>
      <c r="D29" s="28"/>
      <c r="E29" s="28"/>
      <c r="F29" s="28"/>
      <c r="G29" s="28"/>
      <c r="H29" s="28"/>
      <c r="I29" s="28"/>
      <c r="J29" s="28"/>
      <c r="K29" s="28"/>
      <c r="L29" s="21"/>
    </row>
    <row r="30" spans="2:12" s="1" customFormat="1" ht="25.35" customHeight="1" x14ac:dyDescent="0.2">
      <c r="B30" s="21"/>
      <c r="D30" s="40" t="s">
        <v>39</v>
      </c>
      <c r="J30" s="37">
        <f>ROUND(J80, 2)</f>
        <v>0</v>
      </c>
      <c r="L30" s="21"/>
    </row>
    <row r="31" spans="2:12" s="1" customFormat="1" ht="6.95" customHeight="1" x14ac:dyDescent="0.2">
      <c r="B31" s="21"/>
      <c r="D31" s="28"/>
      <c r="E31" s="28"/>
      <c r="F31" s="28"/>
      <c r="G31" s="28"/>
      <c r="H31" s="28"/>
      <c r="I31" s="28"/>
      <c r="J31" s="28"/>
      <c r="K31" s="28"/>
      <c r="L31" s="21"/>
    </row>
    <row r="32" spans="2:12" s="1" customFormat="1" ht="14.45" customHeight="1" x14ac:dyDescent="0.2">
      <c r="B32" s="21"/>
      <c r="F32" s="22" t="s">
        <v>41</v>
      </c>
      <c r="I32" s="22" t="s">
        <v>40</v>
      </c>
      <c r="J32" s="22" t="s">
        <v>42</v>
      </c>
      <c r="L32" s="21"/>
    </row>
    <row r="33" spans="2:12" s="1" customFormat="1" ht="14.45" customHeight="1" x14ac:dyDescent="0.2">
      <c r="B33" s="21"/>
      <c r="D33" s="29" t="s">
        <v>43</v>
      </c>
      <c r="E33" s="19" t="s">
        <v>44</v>
      </c>
      <c r="F33" s="41">
        <f>ROUND((SUM(BE80:BE111)),  2)</f>
        <v>0</v>
      </c>
      <c r="I33" s="42">
        <v>0.21</v>
      </c>
      <c r="J33" s="41">
        <f>ROUND(((SUM(BE80:BE111))*I33),  2)</f>
        <v>0</v>
      </c>
      <c r="L33" s="21"/>
    </row>
    <row r="34" spans="2:12" s="1" customFormat="1" ht="14.45" customHeight="1" x14ac:dyDescent="0.2">
      <c r="B34" s="21"/>
      <c r="E34" s="19" t="s">
        <v>45</v>
      </c>
      <c r="F34" s="41">
        <f>ROUND((SUM(BF80:BF111)),  2)</f>
        <v>0</v>
      </c>
      <c r="I34" s="42">
        <v>0.12</v>
      </c>
      <c r="J34" s="41">
        <f>ROUND(((SUM(BF80:BF111))*I34),  2)</f>
        <v>0</v>
      </c>
      <c r="L34" s="21"/>
    </row>
    <row r="35" spans="2:12" s="1" customFormat="1" ht="14.45" hidden="1" customHeight="1" x14ac:dyDescent="0.2">
      <c r="B35" s="21"/>
      <c r="E35" s="19" t="s">
        <v>46</v>
      </c>
      <c r="F35" s="41">
        <f>ROUND((SUM(BG80:BG111)),  2)</f>
        <v>0</v>
      </c>
      <c r="I35" s="42">
        <v>0.21</v>
      </c>
      <c r="J35" s="41">
        <f>0</f>
        <v>0</v>
      </c>
      <c r="L35" s="21"/>
    </row>
    <row r="36" spans="2:12" s="1" customFormat="1" ht="14.45" hidden="1" customHeight="1" x14ac:dyDescent="0.2">
      <c r="B36" s="21"/>
      <c r="E36" s="19" t="s">
        <v>47</v>
      </c>
      <c r="F36" s="41">
        <f>ROUND((SUM(BH80:BH111)),  2)</f>
        <v>0</v>
      </c>
      <c r="I36" s="42">
        <v>0.12</v>
      </c>
      <c r="J36" s="41">
        <f>0</f>
        <v>0</v>
      </c>
      <c r="L36" s="21"/>
    </row>
    <row r="37" spans="2:12" s="1" customFormat="1" ht="14.45" hidden="1" customHeight="1" x14ac:dyDescent="0.2">
      <c r="B37" s="21"/>
      <c r="E37" s="19" t="s">
        <v>48</v>
      </c>
      <c r="F37" s="41">
        <f>ROUND((SUM(BI80:BI111)),  2)</f>
        <v>0</v>
      </c>
      <c r="I37" s="42">
        <v>0</v>
      </c>
      <c r="J37" s="41">
        <f>0</f>
        <v>0</v>
      </c>
      <c r="L37" s="21"/>
    </row>
    <row r="38" spans="2:12" s="1" customFormat="1" ht="6.95" customHeight="1" x14ac:dyDescent="0.2">
      <c r="B38" s="21"/>
      <c r="L38" s="21"/>
    </row>
    <row r="39" spans="2:12" s="1" customFormat="1" ht="25.35" customHeight="1" x14ac:dyDescent="0.2">
      <c r="B39" s="21"/>
      <c r="C39" s="43"/>
      <c r="D39" s="44" t="s">
        <v>49</v>
      </c>
      <c r="E39" s="31"/>
      <c r="F39" s="31"/>
      <c r="G39" s="45" t="s">
        <v>50</v>
      </c>
      <c r="H39" s="46" t="s">
        <v>51</v>
      </c>
      <c r="I39" s="31"/>
      <c r="J39" s="47">
        <f>SUM(J30:J37)</f>
        <v>0</v>
      </c>
      <c r="K39" s="48"/>
      <c r="L39" s="21"/>
    </row>
    <row r="40" spans="2:12" s="1" customFormat="1" ht="14.45" customHeight="1" x14ac:dyDescent="0.2">
      <c r="B40" s="23"/>
      <c r="C40" s="24"/>
      <c r="D40" s="24"/>
      <c r="E40" s="24"/>
      <c r="F40" s="24"/>
      <c r="G40" s="24"/>
      <c r="H40" s="24"/>
      <c r="I40" s="24"/>
      <c r="J40" s="24"/>
      <c r="K40" s="24"/>
      <c r="L40" s="21"/>
    </row>
    <row r="44" spans="2:12" s="1" customFormat="1" ht="6.95" customHeight="1" x14ac:dyDescent="0.2">
      <c r="B44" s="25"/>
      <c r="C44" s="26"/>
      <c r="D44" s="26"/>
      <c r="E44" s="26"/>
      <c r="F44" s="26"/>
      <c r="G44" s="26"/>
      <c r="H44" s="26"/>
      <c r="I44" s="26"/>
      <c r="J44" s="26"/>
      <c r="K44" s="26"/>
      <c r="L44" s="21"/>
    </row>
    <row r="45" spans="2:12" s="1" customFormat="1" ht="24.95" customHeight="1" x14ac:dyDescent="0.2">
      <c r="B45" s="21"/>
      <c r="C45" s="15" t="s">
        <v>97</v>
      </c>
      <c r="L45" s="21"/>
    </row>
    <row r="46" spans="2:12" s="1" customFormat="1" ht="6.95" customHeight="1" x14ac:dyDescent="0.2">
      <c r="B46" s="21"/>
      <c r="L46" s="21"/>
    </row>
    <row r="47" spans="2:12" s="1" customFormat="1" ht="12" customHeight="1" x14ac:dyDescent="0.2">
      <c r="B47" s="21"/>
      <c r="C47" s="19" t="s">
        <v>14</v>
      </c>
      <c r="L47" s="21"/>
    </row>
    <row r="48" spans="2:12" s="1" customFormat="1" ht="16.5" customHeight="1" x14ac:dyDescent="0.2">
      <c r="B48" s="21"/>
      <c r="E48" s="302" t="str">
        <f>E7</f>
        <v>VD Klíčava – oprava VO</v>
      </c>
      <c r="F48" s="303"/>
      <c r="G48" s="303"/>
      <c r="H48" s="303"/>
      <c r="L48" s="21"/>
    </row>
    <row r="49" spans="2:47" s="1" customFormat="1" ht="12" customHeight="1" x14ac:dyDescent="0.2">
      <c r="B49" s="21"/>
      <c r="C49" s="19" t="s">
        <v>95</v>
      </c>
      <c r="L49" s="21"/>
    </row>
    <row r="50" spans="2:47" s="1" customFormat="1" ht="16.5" customHeight="1" x14ac:dyDescent="0.2">
      <c r="B50" s="21"/>
      <c r="E50" s="268" t="str">
        <f>E9</f>
        <v xml:space="preserve">PS 02 - Technologická část elektro </v>
      </c>
      <c r="F50" s="301"/>
      <c r="G50" s="301"/>
      <c r="H50" s="301"/>
      <c r="L50" s="21"/>
    </row>
    <row r="51" spans="2:47" s="1" customFormat="1" ht="6.95" customHeight="1" x14ac:dyDescent="0.2">
      <c r="B51" s="21"/>
      <c r="L51" s="21"/>
    </row>
    <row r="52" spans="2:47" s="1" customFormat="1" ht="12" customHeight="1" x14ac:dyDescent="0.2">
      <c r="B52" s="21"/>
      <c r="C52" s="19" t="s">
        <v>19</v>
      </c>
      <c r="F52" s="17" t="str">
        <f>F12</f>
        <v>VD Klíčava</v>
      </c>
      <c r="I52" s="19" t="s">
        <v>21</v>
      </c>
      <c r="J52" s="27" t="str">
        <f>IF(J12="","",J12)</f>
        <v/>
      </c>
      <c r="L52" s="21"/>
    </row>
    <row r="53" spans="2:47" s="1" customFormat="1" ht="6.95" customHeight="1" x14ac:dyDescent="0.2">
      <c r="B53" s="21"/>
      <c r="L53" s="21"/>
    </row>
    <row r="54" spans="2:47" s="1" customFormat="1" ht="15.2" customHeight="1" x14ac:dyDescent="0.2">
      <c r="B54" s="21"/>
      <c r="C54" s="19" t="s">
        <v>22</v>
      </c>
      <c r="F54" s="17" t="str">
        <f>E15</f>
        <v>Povodí Vltavy, státní podnik</v>
      </c>
      <c r="I54" s="19" t="s">
        <v>30</v>
      </c>
      <c r="J54" s="20" t="str">
        <f>E21</f>
        <v>AQUATIS a.s.</v>
      </c>
      <c r="L54" s="21"/>
    </row>
    <row r="55" spans="2:47" s="1" customFormat="1" ht="15.2" customHeight="1" x14ac:dyDescent="0.2">
      <c r="B55" s="21"/>
      <c r="C55" s="19" t="s">
        <v>28</v>
      </c>
      <c r="F55" s="17" t="str">
        <f>IF(E18="","",E18)</f>
        <v/>
      </c>
      <c r="I55" s="19" t="s">
        <v>35</v>
      </c>
      <c r="J55" s="20" t="str">
        <f>E24</f>
        <v>Bc. Aneta Patková</v>
      </c>
      <c r="L55" s="21"/>
    </row>
    <row r="56" spans="2:47" s="1" customFormat="1" ht="10.35" customHeight="1" x14ac:dyDescent="0.2">
      <c r="B56" s="21"/>
      <c r="L56" s="21"/>
    </row>
    <row r="57" spans="2:47" s="1" customFormat="1" ht="29.25" customHeight="1" x14ac:dyDescent="0.2">
      <c r="B57" s="21"/>
      <c r="C57" s="49" t="s">
        <v>98</v>
      </c>
      <c r="D57" s="43"/>
      <c r="E57" s="43"/>
      <c r="F57" s="43"/>
      <c r="G57" s="43"/>
      <c r="H57" s="43"/>
      <c r="I57" s="43"/>
      <c r="J57" s="50" t="s">
        <v>99</v>
      </c>
      <c r="K57" s="43"/>
      <c r="L57" s="21"/>
    </row>
    <row r="58" spans="2:47" s="1" customFormat="1" ht="10.35" customHeight="1" x14ac:dyDescent="0.2">
      <c r="B58" s="21"/>
      <c r="L58" s="21"/>
    </row>
    <row r="59" spans="2:47" s="1" customFormat="1" ht="22.9" customHeight="1" x14ac:dyDescent="0.2">
      <c r="B59" s="21"/>
      <c r="C59" s="51" t="s">
        <v>71</v>
      </c>
      <c r="J59" s="37">
        <f>J80</f>
        <v>0</v>
      </c>
      <c r="L59" s="21"/>
      <c r="AU59" s="11" t="s">
        <v>100</v>
      </c>
    </row>
    <row r="60" spans="2:47" s="4" customFormat="1" ht="24.95" customHeight="1" x14ac:dyDescent="0.2">
      <c r="B60" s="79"/>
      <c r="D60" s="80" t="s">
        <v>160</v>
      </c>
      <c r="E60" s="81"/>
      <c r="F60" s="81"/>
      <c r="G60" s="81"/>
      <c r="H60" s="81"/>
      <c r="I60" s="81"/>
      <c r="J60" s="82">
        <f>J81</f>
        <v>0</v>
      </c>
      <c r="L60" s="79"/>
    </row>
    <row r="61" spans="2:47" s="1" customFormat="1" ht="21.75" customHeight="1" x14ac:dyDescent="0.2">
      <c r="B61" s="21"/>
      <c r="L61" s="21"/>
    </row>
    <row r="62" spans="2:47" s="1" customFormat="1" ht="6.95" customHeight="1" x14ac:dyDescent="0.2">
      <c r="B62" s="23"/>
      <c r="C62" s="24"/>
      <c r="D62" s="24"/>
      <c r="E62" s="24"/>
      <c r="F62" s="24"/>
      <c r="G62" s="24"/>
      <c r="H62" s="24"/>
      <c r="I62" s="24"/>
      <c r="J62" s="24"/>
      <c r="K62" s="24"/>
      <c r="L62" s="21"/>
    </row>
    <row r="66" spans="2:63" s="1" customFormat="1" ht="6.95" customHeight="1" x14ac:dyDescent="0.2">
      <c r="B66" s="25"/>
      <c r="C66" s="26"/>
      <c r="D66" s="26"/>
      <c r="E66" s="26"/>
      <c r="F66" s="26"/>
      <c r="G66" s="26"/>
      <c r="H66" s="26"/>
      <c r="I66" s="26"/>
      <c r="J66" s="26"/>
      <c r="K66" s="26"/>
      <c r="L66" s="21"/>
    </row>
    <row r="67" spans="2:63" s="1" customFormat="1" ht="24.95" customHeight="1" x14ac:dyDescent="0.2">
      <c r="B67" s="21"/>
      <c r="C67" s="15" t="s">
        <v>101</v>
      </c>
      <c r="L67" s="21"/>
    </row>
    <row r="68" spans="2:63" s="1" customFormat="1" ht="6.95" customHeight="1" x14ac:dyDescent="0.2">
      <c r="B68" s="21"/>
      <c r="L68" s="21"/>
    </row>
    <row r="69" spans="2:63" s="1" customFormat="1" ht="12" customHeight="1" x14ac:dyDescent="0.2">
      <c r="B69" s="21"/>
      <c r="C69" s="19" t="s">
        <v>14</v>
      </c>
      <c r="L69" s="21"/>
    </row>
    <row r="70" spans="2:63" s="1" customFormat="1" ht="16.5" customHeight="1" x14ac:dyDescent="0.2">
      <c r="B70" s="21"/>
      <c r="E70" s="302" t="str">
        <f>E7</f>
        <v>VD Klíčava – oprava VO</v>
      </c>
      <c r="F70" s="303"/>
      <c r="G70" s="303"/>
      <c r="H70" s="303"/>
      <c r="L70" s="21"/>
    </row>
    <row r="71" spans="2:63" s="1" customFormat="1" ht="12" customHeight="1" x14ac:dyDescent="0.2">
      <c r="B71" s="21"/>
      <c r="C71" s="19" t="s">
        <v>95</v>
      </c>
      <c r="L71" s="21"/>
    </row>
    <row r="72" spans="2:63" s="1" customFormat="1" ht="16.5" customHeight="1" x14ac:dyDescent="0.2">
      <c r="B72" s="21"/>
      <c r="E72" s="268" t="str">
        <f>E9</f>
        <v xml:space="preserve">PS 02 - Technologická část elektro </v>
      </c>
      <c r="F72" s="301"/>
      <c r="G72" s="301"/>
      <c r="H72" s="301"/>
      <c r="L72" s="21"/>
    </row>
    <row r="73" spans="2:63" s="1" customFormat="1" ht="6.95" customHeight="1" x14ac:dyDescent="0.2">
      <c r="B73" s="21"/>
      <c r="L73" s="21"/>
    </row>
    <row r="74" spans="2:63" s="1" customFormat="1" ht="12" customHeight="1" x14ac:dyDescent="0.2">
      <c r="B74" s="21"/>
      <c r="C74" s="19" t="s">
        <v>19</v>
      </c>
      <c r="F74" s="17" t="str">
        <f>F12</f>
        <v>VD Klíčava</v>
      </c>
      <c r="I74" s="19" t="s">
        <v>21</v>
      </c>
      <c r="J74" s="27" t="str">
        <f>IF(J12="","",J12)</f>
        <v/>
      </c>
      <c r="L74" s="21"/>
    </row>
    <row r="75" spans="2:63" s="1" customFormat="1" ht="6.95" customHeight="1" x14ac:dyDescent="0.2">
      <c r="B75" s="21"/>
      <c r="L75" s="21"/>
    </row>
    <row r="76" spans="2:63" s="1" customFormat="1" ht="15.2" customHeight="1" x14ac:dyDescent="0.2">
      <c r="B76" s="21"/>
      <c r="C76" s="19" t="s">
        <v>22</v>
      </c>
      <c r="F76" s="17" t="str">
        <f>E15</f>
        <v>Povodí Vltavy, státní podnik</v>
      </c>
      <c r="I76" s="19" t="s">
        <v>30</v>
      </c>
      <c r="J76" s="20" t="str">
        <f>E21</f>
        <v>AQUATIS a.s.</v>
      </c>
      <c r="L76" s="21"/>
    </row>
    <row r="77" spans="2:63" s="1" customFormat="1" ht="15.2" customHeight="1" x14ac:dyDescent="0.2">
      <c r="B77" s="21"/>
      <c r="C77" s="19" t="s">
        <v>28</v>
      </c>
      <c r="F77" s="17" t="str">
        <f>IF(E18="","",E18)</f>
        <v/>
      </c>
      <c r="I77" s="19" t="s">
        <v>35</v>
      </c>
      <c r="J77" s="20" t="str">
        <f>E24</f>
        <v>Bc. Aneta Patková</v>
      </c>
      <c r="L77" s="21"/>
    </row>
    <row r="78" spans="2:63" s="1" customFormat="1" ht="10.35" customHeight="1" x14ac:dyDescent="0.2">
      <c r="B78" s="21"/>
      <c r="L78" s="21"/>
    </row>
    <row r="79" spans="2:63" s="3" customFormat="1" ht="29.25" customHeight="1" x14ac:dyDescent="0.2">
      <c r="B79" s="52"/>
      <c r="C79" s="53" t="s">
        <v>102</v>
      </c>
      <c r="D79" s="54" t="s">
        <v>58</v>
      </c>
      <c r="E79" s="54" t="s">
        <v>54</v>
      </c>
      <c r="F79" s="54" t="s">
        <v>55</v>
      </c>
      <c r="G79" s="54" t="s">
        <v>103</v>
      </c>
      <c r="H79" s="54" t="s">
        <v>104</v>
      </c>
      <c r="I79" s="54" t="s">
        <v>105</v>
      </c>
      <c r="J79" s="54" t="s">
        <v>99</v>
      </c>
      <c r="K79" s="55" t="s">
        <v>106</v>
      </c>
      <c r="L79" s="52"/>
      <c r="M79" s="32" t="s">
        <v>17</v>
      </c>
      <c r="N79" s="33" t="s">
        <v>43</v>
      </c>
      <c r="O79" s="33" t="s">
        <v>107</v>
      </c>
      <c r="P79" s="33" t="s">
        <v>108</v>
      </c>
      <c r="Q79" s="33" t="s">
        <v>109</v>
      </c>
      <c r="R79" s="33" t="s">
        <v>110</v>
      </c>
      <c r="S79" s="33" t="s">
        <v>111</v>
      </c>
      <c r="T79" s="34" t="s">
        <v>112</v>
      </c>
    </row>
    <row r="80" spans="2:63" s="1" customFormat="1" ht="22.9" customHeight="1" x14ac:dyDescent="0.25">
      <c r="B80" s="21"/>
      <c r="C80" s="36" t="s">
        <v>113</v>
      </c>
      <c r="J80" s="56">
        <f>BK80</f>
        <v>0</v>
      </c>
      <c r="L80" s="21"/>
      <c r="M80" s="35"/>
      <c r="N80" s="28"/>
      <c r="O80" s="28"/>
      <c r="P80" s="57">
        <f>P81</f>
        <v>0</v>
      </c>
      <c r="Q80" s="28"/>
      <c r="R80" s="57">
        <f>R81</f>
        <v>0</v>
      </c>
      <c r="S80" s="28"/>
      <c r="T80" s="58">
        <f>T81</f>
        <v>0</v>
      </c>
      <c r="AT80" s="11" t="s">
        <v>72</v>
      </c>
      <c r="AU80" s="11" t="s">
        <v>100</v>
      </c>
      <c r="BK80" s="59">
        <f>BK81</f>
        <v>0</v>
      </c>
    </row>
    <row r="81" spans="2:65" s="5" customFormat="1" ht="25.9" customHeight="1" x14ac:dyDescent="0.2">
      <c r="B81" s="83"/>
      <c r="D81" s="84" t="s">
        <v>72</v>
      </c>
      <c r="E81" s="85" t="s">
        <v>161</v>
      </c>
      <c r="F81" s="85" t="s">
        <v>162</v>
      </c>
      <c r="J81" s="86">
        <f>BK81</f>
        <v>0</v>
      </c>
      <c r="L81" s="83"/>
      <c r="M81" s="87"/>
      <c r="P81" s="88">
        <f>SUM(P82:P111)</f>
        <v>0</v>
      </c>
      <c r="R81" s="88">
        <f>SUM(R82:R111)</f>
        <v>0</v>
      </c>
      <c r="T81" s="89">
        <f>SUM(T82:T111)</f>
        <v>0</v>
      </c>
      <c r="AR81" s="84" t="s">
        <v>134</v>
      </c>
      <c r="AT81" s="90" t="s">
        <v>72</v>
      </c>
      <c r="AU81" s="90" t="s">
        <v>73</v>
      </c>
      <c r="AY81" s="84" t="s">
        <v>119</v>
      </c>
      <c r="BK81" s="91">
        <f>SUM(BK82:BK111)</f>
        <v>0</v>
      </c>
    </row>
    <row r="82" spans="2:65" s="1" customFormat="1" ht="16.5" customHeight="1" x14ac:dyDescent="0.2">
      <c r="B82" s="21"/>
      <c r="C82" s="60" t="s">
        <v>81</v>
      </c>
      <c r="D82" s="60" t="s">
        <v>114</v>
      </c>
      <c r="E82" s="61" t="s">
        <v>163</v>
      </c>
      <c r="F82" s="62" t="s">
        <v>164</v>
      </c>
      <c r="G82" s="63" t="s">
        <v>165</v>
      </c>
      <c r="H82" s="64">
        <v>1</v>
      </c>
      <c r="I82" s="265"/>
      <c r="J82" s="65">
        <f>ROUND(I82*H82,2)</f>
        <v>0</v>
      </c>
      <c r="K82" s="62" t="s">
        <v>17</v>
      </c>
      <c r="L82" s="21"/>
      <c r="M82" s="66" t="s">
        <v>17</v>
      </c>
      <c r="N82" s="67" t="s">
        <v>44</v>
      </c>
      <c r="O82" s="68">
        <v>0</v>
      </c>
      <c r="P82" s="68">
        <f>O82*H82</f>
        <v>0</v>
      </c>
      <c r="Q82" s="68">
        <v>0</v>
      </c>
      <c r="R82" s="68">
        <f>Q82*H82</f>
        <v>0</v>
      </c>
      <c r="S82" s="68">
        <v>0</v>
      </c>
      <c r="T82" s="69">
        <f>S82*H82</f>
        <v>0</v>
      </c>
      <c r="AR82" s="70" t="s">
        <v>166</v>
      </c>
      <c r="AT82" s="70" t="s">
        <v>114</v>
      </c>
      <c r="AU82" s="70" t="s">
        <v>81</v>
      </c>
      <c r="AY82" s="11" t="s">
        <v>119</v>
      </c>
      <c r="BE82" s="71">
        <f>IF(N82="základní",J82,0)</f>
        <v>0</v>
      </c>
      <c r="BF82" s="71">
        <f>IF(N82="snížená",J82,0)</f>
        <v>0</v>
      </c>
      <c r="BG82" s="71">
        <f>IF(N82="zákl. přenesená",J82,0)</f>
        <v>0</v>
      </c>
      <c r="BH82" s="71">
        <f>IF(N82="sníž. přenesená",J82,0)</f>
        <v>0</v>
      </c>
      <c r="BI82" s="71">
        <f>IF(N82="nulová",J82,0)</f>
        <v>0</v>
      </c>
      <c r="BJ82" s="11" t="s">
        <v>81</v>
      </c>
      <c r="BK82" s="71">
        <f>ROUND(I82*H82,2)</f>
        <v>0</v>
      </c>
      <c r="BL82" s="11" t="s">
        <v>166</v>
      </c>
      <c r="BM82" s="70" t="s">
        <v>167</v>
      </c>
    </row>
    <row r="83" spans="2:65" s="1" customFormat="1" x14ac:dyDescent="0.2">
      <c r="B83" s="21"/>
      <c r="D83" s="72" t="s">
        <v>121</v>
      </c>
      <c r="F83" s="73" t="s">
        <v>164</v>
      </c>
      <c r="L83" s="21"/>
      <c r="M83" s="74"/>
      <c r="T83" s="30"/>
      <c r="AT83" s="11" t="s">
        <v>121</v>
      </c>
      <c r="AU83" s="11" t="s">
        <v>81</v>
      </c>
    </row>
    <row r="84" spans="2:65" s="1" customFormat="1" ht="19.5" x14ac:dyDescent="0.2">
      <c r="B84" s="21"/>
      <c r="D84" s="72" t="s">
        <v>123</v>
      </c>
      <c r="F84" s="75" t="s">
        <v>168</v>
      </c>
      <c r="L84" s="21"/>
      <c r="M84" s="74"/>
      <c r="T84" s="30"/>
      <c r="AT84" s="11" t="s">
        <v>123</v>
      </c>
      <c r="AU84" s="11" t="s">
        <v>81</v>
      </c>
    </row>
    <row r="85" spans="2:65" s="1" customFormat="1" ht="16.5" customHeight="1" x14ac:dyDescent="0.2">
      <c r="B85" s="21"/>
      <c r="C85" s="60" t="s">
        <v>83</v>
      </c>
      <c r="D85" s="60" t="s">
        <v>114</v>
      </c>
      <c r="E85" s="61" t="s">
        <v>169</v>
      </c>
      <c r="F85" s="62" t="s">
        <v>170</v>
      </c>
      <c r="G85" s="63" t="s">
        <v>117</v>
      </c>
      <c r="H85" s="64">
        <v>2</v>
      </c>
      <c r="I85" s="265"/>
      <c r="J85" s="65">
        <f>ROUND(I85*H85,2)</f>
        <v>0</v>
      </c>
      <c r="K85" s="62" t="s">
        <v>17</v>
      </c>
      <c r="L85" s="21"/>
      <c r="M85" s="66" t="s">
        <v>17</v>
      </c>
      <c r="N85" s="67" t="s">
        <v>44</v>
      </c>
      <c r="O85" s="68">
        <v>0</v>
      </c>
      <c r="P85" s="68">
        <f>O85*H85</f>
        <v>0</v>
      </c>
      <c r="Q85" s="68">
        <v>0</v>
      </c>
      <c r="R85" s="68">
        <f>Q85*H85</f>
        <v>0</v>
      </c>
      <c r="S85" s="68">
        <v>0</v>
      </c>
      <c r="T85" s="69">
        <f>S85*H85</f>
        <v>0</v>
      </c>
      <c r="AR85" s="70" t="s">
        <v>166</v>
      </c>
      <c r="AT85" s="70" t="s">
        <v>114</v>
      </c>
      <c r="AU85" s="70" t="s">
        <v>81</v>
      </c>
      <c r="AY85" s="11" t="s">
        <v>119</v>
      </c>
      <c r="BE85" s="71">
        <f>IF(N85="základní",J85,0)</f>
        <v>0</v>
      </c>
      <c r="BF85" s="71">
        <f>IF(N85="snížená",J85,0)</f>
        <v>0</v>
      </c>
      <c r="BG85" s="71">
        <f>IF(N85="zákl. přenesená",J85,0)</f>
        <v>0</v>
      </c>
      <c r="BH85" s="71">
        <f>IF(N85="sníž. přenesená",J85,0)</f>
        <v>0</v>
      </c>
      <c r="BI85" s="71">
        <f>IF(N85="nulová",J85,0)</f>
        <v>0</v>
      </c>
      <c r="BJ85" s="11" t="s">
        <v>81</v>
      </c>
      <c r="BK85" s="71">
        <f>ROUND(I85*H85,2)</f>
        <v>0</v>
      </c>
      <c r="BL85" s="11" t="s">
        <v>166</v>
      </c>
      <c r="BM85" s="70" t="s">
        <v>171</v>
      </c>
    </row>
    <row r="86" spans="2:65" s="1" customFormat="1" x14ac:dyDescent="0.2">
      <c r="B86" s="21"/>
      <c r="D86" s="72" t="s">
        <v>121</v>
      </c>
      <c r="F86" s="73" t="s">
        <v>170</v>
      </c>
      <c r="L86" s="21"/>
      <c r="M86" s="74"/>
      <c r="T86" s="30"/>
      <c r="AT86" s="11" t="s">
        <v>121</v>
      </c>
      <c r="AU86" s="11" t="s">
        <v>81</v>
      </c>
    </row>
    <row r="87" spans="2:65" s="1" customFormat="1" ht="19.5" x14ac:dyDescent="0.2">
      <c r="B87" s="21"/>
      <c r="D87" s="72" t="s">
        <v>123</v>
      </c>
      <c r="F87" s="75" t="s">
        <v>168</v>
      </c>
      <c r="L87" s="21"/>
      <c r="M87" s="74"/>
      <c r="T87" s="30"/>
      <c r="AT87" s="11" t="s">
        <v>123</v>
      </c>
      <c r="AU87" s="11" t="s">
        <v>81</v>
      </c>
    </row>
    <row r="88" spans="2:65" s="1" customFormat="1" ht="16.5" customHeight="1" x14ac:dyDescent="0.2">
      <c r="B88" s="21"/>
      <c r="C88" s="60" t="s">
        <v>129</v>
      </c>
      <c r="D88" s="60" t="s">
        <v>114</v>
      </c>
      <c r="E88" s="61" t="s">
        <v>172</v>
      </c>
      <c r="F88" s="62" t="s">
        <v>173</v>
      </c>
      <c r="G88" s="63" t="s">
        <v>165</v>
      </c>
      <c r="H88" s="64">
        <v>1</v>
      </c>
      <c r="I88" s="265"/>
      <c r="J88" s="65">
        <f>ROUND(I88*H88,2)</f>
        <v>0</v>
      </c>
      <c r="K88" s="62" t="s">
        <v>17</v>
      </c>
      <c r="L88" s="21"/>
      <c r="M88" s="66" t="s">
        <v>17</v>
      </c>
      <c r="N88" s="67" t="s">
        <v>44</v>
      </c>
      <c r="O88" s="68">
        <v>0</v>
      </c>
      <c r="P88" s="68">
        <f>O88*H88</f>
        <v>0</v>
      </c>
      <c r="Q88" s="68">
        <v>0</v>
      </c>
      <c r="R88" s="68">
        <f>Q88*H88</f>
        <v>0</v>
      </c>
      <c r="S88" s="68">
        <v>0</v>
      </c>
      <c r="T88" s="69">
        <f>S88*H88</f>
        <v>0</v>
      </c>
      <c r="AR88" s="70" t="s">
        <v>166</v>
      </c>
      <c r="AT88" s="70" t="s">
        <v>114</v>
      </c>
      <c r="AU88" s="70" t="s">
        <v>81</v>
      </c>
      <c r="AY88" s="11" t="s">
        <v>119</v>
      </c>
      <c r="BE88" s="71">
        <f>IF(N88="základní",J88,0)</f>
        <v>0</v>
      </c>
      <c r="BF88" s="71">
        <f>IF(N88="snížená",J88,0)</f>
        <v>0</v>
      </c>
      <c r="BG88" s="71">
        <f>IF(N88="zákl. přenesená",J88,0)</f>
        <v>0</v>
      </c>
      <c r="BH88" s="71">
        <f>IF(N88="sníž. přenesená",J88,0)</f>
        <v>0</v>
      </c>
      <c r="BI88" s="71">
        <f>IF(N88="nulová",J88,0)</f>
        <v>0</v>
      </c>
      <c r="BJ88" s="11" t="s">
        <v>81</v>
      </c>
      <c r="BK88" s="71">
        <f>ROUND(I88*H88,2)</f>
        <v>0</v>
      </c>
      <c r="BL88" s="11" t="s">
        <v>166</v>
      </c>
      <c r="BM88" s="70" t="s">
        <v>174</v>
      </c>
    </row>
    <row r="89" spans="2:65" s="1" customFormat="1" x14ac:dyDescent="0.2">
      <c r="B89" s="21"/>
      <c r="D89" s="72" t="s">
        <v>121</v>
      </c>
      <c r="F89" s="73" t="s">
        <v>173</v>
      </c>
      <c r="L89" s="21"/>
      <c r="M89" s="74"/>
      <c r="T89" s="30"/>
      <c r="AT89" s="11" t="s">
        <v>121</v>
      </c>
      <c r="AU89" s="11" t="s">
        <v>81</v>
      </c>
    </row>
    <row r="90" spans="2:65" s="1" customFormat="1" ht="19.5" x14ac:dyDescent="0.2">
      <c r="B90" s="21"/>
      <c r="D90" s="72" t="s">
        <v>123</v>
      </c>
      <c r="F90" s="75" t="s">
        <v>168</v>
      </c>
      <c r="L90" s="21"/>
      <c r="M90" s="74"/>
      <c r="T90" s="30"/>
      <c r="AT90" s="11" t="s">
        <v>123</v>
      </c>
      <c r="AU90" s="11" t="s">
        <v>81</v>
      </c>
    </row>
    <row r="91" spans="2:65" s="1" customFormat="1" ht="16.5" customHeight="1" x14ac:dyDescent="0.2">
      <c r="B91" s="21"/>
      <c r="C91" s="60" t="s">
        <v>134</v>
      </c>
      <c r="D91" s="60" t="s">
        <v>114</v>
      </c>
      <c r="E91" s="61" t="s">
        <v>175</v>
      </c>
      <c r="F91" s="62" t="s">
        <v>176</v>
      </c>
      <c r="G91" s="63" t="s">
        <v>165</v>
      </c>
      <c r="H91" s="64">
        <v>1</v>
      </c>
      <c r="I91" s="265"/>
      <c r="J91" s="65">
        <f>ROUND(I91*H91,2)</f>
        <v>0</v>
      </c>
      <c r="K91" s="62" t="s">
        <v>17</v>
      </c>
      <c r="L91" s="21"/>
      <c r="M91" s="66" t="s">
        <v>17</v>
      </c>
      <c r="N91" s="67" t="s">
        <v>44</v>
      </c>
      <c r="O91" s="68">
        <v>0</v>
      </c>
      <c r="P91" s="68">
        <f>O91*H91</f>
        <v>0</v>
      </c>
      <c r="Q91" s="68">
        <v>0</v>
      </c>
      <c r="R91" s="68">
        <f>Q91*H91</f>
        <v>0</v>
      </c>
      <c r="S91" s="68">
        <v>0</v>
      </c>
      <c r="T91" s="69">
        <f>S91*H91</f>
        <v>0</v>
      </c>
      <c r="AR91" s="70" t="s">
        <v>166</v>
      </c>
      <c r="AT91" s="70" t="s">
        <v>114</v>
      </c>
      <c r="AU91" s="70" t="s">
        <v>81</v>
      </c>
      <c r="AY91" s="11" t="s">
        <v>119</v>
      </c>
      <c r="BE91" s="71">
        <f>IF(N91="základní",J91,0)</f>
        <v>0</v>
      </c>
      <c r="BF91" s="71">
        <f>IF(N91="snížená",J91,0)</f>
        <v>0</v>
      </c>
      <c r="BG91" s="71">
        <f>IF(N91="zákl. přenesená",J91,0)</f>
        <v>0</v>
      </c>
      <c r="BH91" s="71">
        <f>IF(N91="sníž. přenesená",J91,0)</f>
        <v>0</v>
      </c>
      <c r="BI91" s="71">
        <f>IF(N91="nulová",J91,0)</f>
        <v>0</v>
      </c>
      <c r="BJ91" s="11" t="s">
        <v>81</v>
      </c>
      <c r="BK91" s="71">
        <f>ROUND(I91*H91,2)</f>
        <v>0</v>
      </c>
      <c r="BL91" s="11" t="s">
        <v>166</v>
      </c>
      <c r="BM91" s="70" t="s">
        <v>177</v>
      </c>
    </row>
    <row r="92" spans="2:65" s="1" customFormat="1" x14ac:dyDescent="0.2">
      <c r="B92" s="21"/>
      <c r="D92" s="72" t="s">
        <v>121</v>
      </c>
      <c r="F92" s="73" t="s">
        <v>176</v>
      </c>
      <c r="L92" s="21"/>
      <c r="M92" s="74"/>
      <c r="T92" s="30"/>
      <c r="AT92" s="11" t="s">
        <v>121</v>
      </c>
      <c r="AU92" s="11" t="s">
        <v>81</v>
      </c>
    </row>
    <row r="93" spans="2:65" s="1" customFormat="1" ht="19.5" x14ac:dyDescent="0.2">
      <c r="B93" s="21"/>
      <c r="D93" s="72" t="s">
        <v>123</v>
      </c>
      <c r="F93" s="75" t="s">
        <v>168</v>
      </c>
      <c r="L93" s="21"/>
      <c r="M93" s="74"/>
      <c r="T93" s="30"/>
      <c r="AT93" s="11" t="s">
        <v>123</v>
      </c>
      <c r="AU93" s="11" t="s">
        <v>81</v>
      </c>
    </row>
    <row r="94" spans="2:65" s="1" customFormat="1" ht="16.5" customHeight="1" x14ac:dyDescent="0.2">
      <c r="B94" s="21"/>
      <c r="C94" s="60" t="s">
        <v>138</v>
      </c>
      <c r="D94" s="60" t="s">
        <v>114</v>
      </c>
      <c r="E94" s="61" t="s">
        <v>178</v>
      </c>
      <c r="F94" s="62" t="s">
        <v>179</v>
      </c>
      <c r="G94" s="63" t="s">
        <v>165</v>
      </c>
      <c r="H94" s="64">
        <v>1</v>
      </c>
      <c r="I94" s="265"/>
      <c r="J94" s="65">
        <f>ROUND(I94*H94,2)</f>
        <v>0</v>
      </c>
      <c r="K94" s="62" t="s">
        <v>17</v>
      </c>
      <c r="L94" s="21"/>
      <c r="M94" s="66" t="s">
        <v>17</v>
      </c>
      <c r="N94" s="67" t="s">
        <v>44</v>
      </c>
      <c r="O94" s="68">
        <v>0</v>
      </c>
      <c r="P94" s="68">
        <f>O94*H94</f>
        <v>0</v>
      </c>
      <c r="Q94" s="68">
        <v>0</v>
      </c>
      <c r="R94" s="68">
        <f>Q94*H94</f>
        <v>0</v>
      </c>
      <c r="S94" s="68">
        <v>0</v>
      </c>
      <c r="T94" s="69">
        <f>S94*H94</f>
        <v>0</v>
      </c>
      <c r="AR94" s="70" t="s">
        <v>166</v>
      </c>
      <c r="AT94" s="70" t="s">
        <v>114</v>
      </c>
      <c r="AU94" s="70" t="s">
        <v>81</v>
      </c>
      <c r="AY94" s="11" t="s">
        <v>119</v>
      </c>
      <c r="BE94" s="71">
        <f>IF(N94="základní",J94,0)</f>
        <v>0</v>
      </c>
      <c r="BF94" s="71">
        <f>IF(N94="snížená",J94,0)</f>
        <v>0</v>
      </c>
      <c r="BG94" s="71">
        <f>IF(N94="zákl. přenesená",J94,0)</f>
        <v>0</v>
      </c>
      <c r="BH94" s="71">
        <f>IF(N94="sníž. přenesená",J94,0)</f>
        <v>0</v>
      </c>
      <c r="BI94" s="71">
        <f>IF(N94="nulová",J94,0)</f>
        <v>0</v>
      </c>
      <c r="BJ94" s="11" t="s">
        <v>81</v>
      </c>
      <c r="BK94" s="71">
        <f>ROUND(I94*H94,2)</f>
        <v>0</v>
      </c>
      <c r="BL94" s="11" t="s">
        <v>166</v>
      </c>
      <c r="BM94" s="70" t="s">
        <v>180</v>
      </c>
    </row>
    <row r="95" spans="2:65" s="1" customFormat="1" x14ac:dyDescent="0.2">
      <c r="B95" s="21"/>
      <c r="D95" s="72" t="s">
        <v>121</v>
      </c>
      <c r="F95" s="73" t="s">
        <v>179</v>
      </c>
      <c r="L95" s="21"/>
      <c r="M95" s="74"/>
      <c r="T95" s="30"/>
      <c r="AT95" s="11" t="s">
        <v>121</v>
      </c>
      <c r="AU95" s="11" t="s">
        <v>81</v>
      </c>
    </row>
    <row r="96" spans="2:65" s="1" customFormat="1" ht="19.5" x14ac:dyDescent="0.2">
      <c r="B96" s="21"/>
      <c r="D96" s="72" t="s">
        <v>123</v>
      </c>
      <c r="F96" s="75" t="s">
        <v>168</v>
      </c>
      <c r="L96" s="21"/>
      <c r="M96" s="74"/>
      <c r="T96" s="30"/>
      <c r="AT96" s="11" t="s">
        <v>123</v>
      </c>
      <c r="AU96" s="11" t="s">
        <v>81</v>
      </c>
    </row>
    <row r="97" spans="2:65" s="1" customFormat="1" ht="16.5" customHeight="1" x14ac:dyDescent="0.2">
      <c r="B97" s="21"/>
      <c r="C97" s="60" t="s">
        <v>142</v>
      </c>
      <c r="D97" s="60" t="s">
        <v>114</v>
      </c>
      <c r="E97" s="61" t="s">
        <v>181</v>
      </c>
      <c r="F97" s="62" t="s">
        <v>182</v>
      </c>
      <c r="G97" s="63" t="s">
        <v>165</v>
      </c>
      <c r="H97" s="64">
        <v>1</v>
      </c>
      <c r="I97" s="265"/>
      <c r="J97" s="65">
        <f>ROUND(I97*H97,2)</f>
        <v>0</v>
      </c>
      <c r="K97" s="62" t="s">
        <v>17</v>
      </c>
      <c r="L97" s="21"/>
      <c r="M97" s="66" t="s">
        <v>17</v>
      </c>
      <c r="N97" s="67" t="s">
        <v>44</v>
      </c>
      <c r="O97" s="68">
        <v>0</v>
      </c>
      <c r="P97" s="68">
        <f>O97*H97</f>
        <v>0</v>
      </c>
      <c r="Q97" s="68">
        <v>0</v>
      </c>
      <c r="R97" s="68">
        <f>Q97*H97</f>
        <v>0</v>
      </c>
      <c r="S97" s="68">
        <v>0</v>
      </c>
      <c r="T97" s="69">
        <f>S97*H97</f>
        <v>0</v>
      </c>
      <c r="AR97" s="70" t="s">
        <v>166</v>
      </c>
      <c r="AT97" s="70" t="s">
        <v>114</v>
      </c>
      <c r="AU97" s="70" t="s">
        <v>81</v>
      </c>
      <c r="AY97" s="11" t="s">
        <v>119</v>
      </c>
      <c r="BE97" s="71">
        <f>IF(N97="základní",J97,0)</f>
        <v>0</v>
      </c>
      <c r="BF97" s="71">
        <f>IF(N97="snížená",J97,0)</f>
        <v>0</v>
      </c>
      <c r="BG97" s="71">
        <f>IF(N97="zákl. přenesená",J97,0)</f>
        <v>0</v>
      </c>
      <c r="BH97" s="71">
        <f>IF(N97="sníž. přenesená",J97,0)</f>
        <v>0</v>
      </c>
      <c r="BI97" s="71">
        <f>IF(N97="nulová",J97,0)</f>
        <v>0</v>
      </c>
      <c r="BJ97" s="11" t="s">
        <v>81</v>
      </c>
      <c r="BK97" s="71">
        <f>ROUND(I97*H97,2)</f>
        <v>0</v>
      </c>
      <c r="BL97" s="11" t="s">
        <v>166</v>
      </c>
      <c r="BM97" s="70" t="s">
        <v>183</v>
      </c>
    </row>
    <row r="98" spans="2:65" s="1" customFormat="1" x14ac:dyDescent="0.2">
      <c r="B98" s="21"/>
      <c r="D98" s="72" t="s">
        <v>121</v>
      </c>
      <c r="F98" s="73" t="s">
        <v>182</v>
      </c>
      <c r="L98" s="21"/>
      <c r="M98" s="74"/>
      <c r="T98" s="30"/>
      <c r="AT98" s="11" t="s">
        <v>121</v>
      </c>
      <c r="AU98" s="11" t="s">
        <v>81</v>
      </c>
    </row>
    <row r="99" spans="2:65" s="1" customFormat="1" ht="19.5" x14ac:dyDescent="0.2">
      <c r="B99" s="21"/>
      <c r="D99" s="72" t="s">
        <v>123</v>
      </c>
      <c r="F99" s="75" t="s">
        <v>168</v>
      </c>
      <c r="L99" s="21"/>
      <c r="M99" s="74"/>
      <c r="T99" s="30"/>
      <c r="AT99" s="11" t="s">
        <v>123</v>
      </c>
      <c r="AU99" s="11" t="s">
        <v>81</v>
      </c>
    </row>
    <row r="100" spans="2:65" s="1" customFormat="1" ht="16.5" customHeight="1" x14ac:dyDescent="0.2">
      <c r="B100" s="21"/>
      <c r="C100" s="60" t="s">
        <v>146</v>
      </c>
      <c r="D100" s="60" t="s">
        <v>114</v>
      </c>
      <c r="E100" s="61" t="s">
        <v>184</v>
      </c>
      <c r="F100" s="62" t="s">
        <v>185</v>
      </c>
      <c r="G100" s="63" t="s">
        <v>165</v>
      </c>
      <c r="H100" s="64">
        <v>1</v>
      </c>
      <c r="I100" s="265"/>
      <c r="J100" s="65">
        <f>ROUND(I100*H100,2)</f>
        <v>0</v>
      </c>
      <c r="K100" s="62" t="s">
        <v>17</v>
      </c>
      <c r="L100" s="21"/>
      <c r="M100" s="66" t="s">
        <v>17</v>
      </c>
      <c r="N100" s="67" t="s">
        <v>44</v>
      </c>
      <c r="O100" s="68">
        <v>0</v>
      </c>
      <c r="P100" s="68">
        <f>O100*H100</f>
        <v>0</v>
      </c>
      <c r="Q100" s="68">
        <v>0</v>
      </c>
      <c r="R100" s="68">
        <f>Q100*H100</f>
        <v>0</v>
      </c>
      <c r="S100" s="68">
        <v>0</v>
      </c>
      <c r="T100" s="69">
        <f>S100*H100</f>
        <v>0</v>
      </c>
      <c r="AR100" s="70" t="s">
        <v>166</v>
      </c>
      <c r="AT100" s="70" t="s">
        <v>114</v>
      </c>
      <c r="AU100" s="70" t="s">
        <v>81</v>
      </c>
      <c r="AY100" s="11" t="s">
        <v>119</v>
      </c>
      <c r="BE100" s="71">
        <f>IF(N100="základní",J100,0)</f>
        <v>0</v>
      </c>
      <c r="BF100" s="71">
        <f>IF(N100="snížená",J100,0)</f>
        <v>0</v>
      </c>
      <c r="BG100" s="71">
        <f>IF(N100="zákl. přenesená",J100,0)</f>
        <v>0</v>
      </c>
      <c r="BH100" s="71">
        <f>IF(N100="sníž. přenesená",J100,0)</f>
        <v>0</v>
      </c>
      <c r="BI100" s="71">
        <f>IF(N100="nulová",J100,0)</f>
        <v>0</v>
      </c>
      <c r="BJ100" s="11" t="s">
        <v>81</v>
      </c>
      <c r="BK100" s="71">
        <f>ROUND(I100*H100,2)</f>
        <v>0</v>
      </c>
      <c r="BL100" s="11" t="s">
        <v>166</v>
      </c>
      <c r="BM100" s="70" t="s">
        <v>186</v>
      </c>
    </row>
    <row r="101" spans="2:65" s="1" customFormat="1" x14ac:dyDescent="0.2">
      <c r="B101" s="21"/>
      <c r="D101" s="72" t="s">
        <v>121</v>
      </c>
      <c r="F101" s="73" t="s">
        <v>185</v>
      </c>
      <c r="L101" s="21"/>
      <c r="M101" s="74"/>
      <c r="T101" s="30"/>
      <c r="AT101" s="11" t="s">
        <v>121</v>
      </c>
      <c r="AU101" s="11" t="s">
        <v>81</v>
      </c>
    </row>
    <row r="102" spans="2:65" s="1" customFormat="1" ht="19.5" x14ac:dyDescent="0.2">
      <c r="B102" s="21"/>
      <c r="D102" s="72" t="s">
        <v>123</v>
      </c>
      <c r="F102" s="75" t="s">
        <v>168</v>
      </c>
      <c r="L102" s="21"/>
      <c r="M102" s="74"/>
      <c r="T102" s="30"/>
      <c r="AT102" s="11" t="s">
        <v>123</v>
      </c>
      <c r="AU102" s="11" t="s">
        <v>81</v>
      </c>
    </row>
    <row r="103" spans="2:65" s="1" customFormat="1" ht="16.5" customHeight="1" x14ac:dyDescent="0.2">
      <c r="B103" s="21"/>
      <c r="C103" s="60" t="s">
        <v>150</v>
      </c>
      <c r="D103" s="60" t="s">
        <v>114</v>
      </c>
      <c r="E103" s="61" t="s">
        <v>187</v>
      </c>
      <c r="F103" s="62" t="s">
        <v>188</v>
      </c>
      <c r="G103" s="63" t="s">
        <v>165</v>
      </c>
      <c r="H103" s="64">
        <v>1</v>
      </c>
      <c r="I103" s="265"/>
      <c r="J103" s="65">
        <f>ROUND(I103*H103,2)</f>
        <v>0</v>
      </c>
      <c r="K103" s="62" t="s">
        <v>17</v>
      </c>
      <c r="L103" s="21"/>
      <c r="M103" s="66" t="s">
        <v>17</v>
      </c>
      <c r="N103" s="67" t="s">
        <v>44</v>
      </c>
      <c r="O103" s="68">
        <v>0</v>
      </c>
      <c r="P103" s="68">
        <f>O103*H103</f>
        <v>0</v>
      </c>
      <c r="Q103" s="68">
        <v>0</v>
      </c>
      <c r="R103" s="68">
        <f>Q103*H103</f>
        <v>0</v>
      </c>
      <c r="S103" s="68">
        <v>0</v>
      </c>
      <c r="T103" s="69">
        <f>S103*H103</f>
        <v>0</v>
      </c>
      <c r="AR103" s="70" t="s">
        <v>166</v>
      </c>
      <c r="AT103" s="70" t="s">
        <v>114</v>
      </c>
      <c r="AU103" s="70" t="s">
        <v>81</v>
      </c>
      <c r="AY103" s="11" t="s">
        <v>119</v>
      </c>
      <c r="BE103" s="71">
        <f>IF(N103="základní",J103,0)</f>
        <v>0</v>
      </c>
      <c r="BF103" s="71">
        <f>IF(N103="snížená",J103,0)</f>
        <v>0</v>
      </c>
      <c r="BG103" s="71">
        <f>IF(N103="zákl. přenesená",J103,0)</f>
        <v>0</v>
      </c>
      <c r="BH103" s="71">
        <f>IF(N103="sníž. přenesená",J103,0)</f>
        <v>0</v>
      </c>
      <c r="BI103" s="71">
        <f>IF(N103="nulová",J103,0)</f>
        <v>0</v>
      </c>
      <c r="BJ103" s="11" t="s">
        <v>81</v>
      </c>
      <c r="BK103" s="71">
        <f>ROUND(I103*H103,2)</f>
        <v>0</v>
      </c>
      <c r="BL103" s="11" t="s">
        <v>166</v>
      </c>
      <c r="BM103" s="70" t="s">
        <v>189</v>
      </c>
    </row>
    <row r="104" spans="2:65" s="1" customFormat="1" x14ac:dyDescent="0.2">
      <c r="B104" s="21"/>
      <c r="D104" s="72" t="s">
        <v>121</v>
      </c>
      <c r="F104" s="73" t="s">
        <v>188</v>
      </c>
      <c r="L104" s="21"/>
      <c r="M104" s="74"/>
      <c r="T104" s="30"/>
      <c r="AT104" s="11" t="s">
        <v>121</v>
      </c>
      <c r="AU104" s="11" t="s">
        <v>81</v>
      </c>
    </row>
    <row r="105" spans="2:65" s="1" customFormat="1" ht="19.5" x14ac:dyDescent="0.2">
      <c r="B105" s="21"/>
      <c r="D105" s="72" t="s">
        <v>123</v>
      </c>
      <c r="F105" s="75" t="s">
        <v>168</v>
      </c>
      <c r="L105" s="21"/>
      <c r="M105" s="74"/>
      <c r="T105" s="30"/>
      <c r="AT105" s="11" t="s">
        <v>123</v>
      </c>
      <c r="AU105" s="11" t="s">
        <v>81</v>
      </c>
    </row>
    <row r="106" spans="2:65" s="1" customFormat="1" ht="16.5" customHeight="1" x14ac:dyDescent="0.2">
      <c r="B106" s="21"/>
      <c r="C106" s="60" t="s">
        <v>155</v>
      </c>
      <c r="D106" s="60" t="s">
        <v>114</v>
      </c>
      <c r="E106" s="61" t="s">
        <v>190</v>
      </c>
      <c r="F106" s="62" t="s">
        <v>191</v>
      </c>
      <c r="G106" s="63" t="s">
        <v>165</v>
      </c>
      <c r="H106" s="64">
        <v>1</v>
      </c>
      <c r="I106" s="265"/>
      <c r="J106" s="65">
        <f>ROUND(I106*H106,2)</f>
        <v>0</v>
      </c>
      <c r="K106" s="62" t="s">
        <v>17</v>
      </c>
      <c r="L106" s="21"/>
      <c r="M106" s="66" t="s">
        <v>17</v>
      </c>
      <c r="N106" s="67" t="s">
        <v>44</v>
      </c>
      <c r="O106" s="68">
        <v>0</v>
      </c>
      <c r="P106" s="68">
        <f>O106*H106</f>
        <v>0</v>
      </c>
      <c r="Q106" s="68">
        <v>0</v>
      </c>
      <c r="R106" s="68">
        <f>Q106*H106</f>
        <v>0</v>
      </c>
      <c r="S106" s="68">
        <v>0</v>
      </c>
      <c r="T106" s="69">
        <f>S106*H106</f>
        <v>0</v>
      </c>
      <c r="AR106" s="70" t="s">
        <v>166</v>
      </c>
      <c r="AT106" s="70" t="s">
        <v>114</v>
      </c>
      <c r="AU106" s="70" t="s">
        <v>81</v>
      </c>
      <c r="AY106" s="11" t="s">
        <v>119</v>
      </c>
      <c r="BE106" s="71">
        <f>IF(N106="základní",J106,0)</f>
        <v>0</v>
      </c>
      <c r="BF106" s="71">
        <f>IF(N106="snížená",J106,0)</f>
        <v>0</v>
      </c>
      <c r="BG106" s="71">
        <f>IF(N106="zákl. přenesená",J106,0)</f>
        <v>0</v>
      </c>
      <c r="BH106" s="71">
        <f>IF(N106="sníž. přenesená",J106,0)</f>
        <v>0</v>
      </c>
      <c r="BI106" s="71">
        <f>IF(N106="nulová",J106,0)</f>
        <v>0</v>
      </c>
      <c r="BJ106" s="11" t="s">
        <v>81</v>
      </c>
      <c r="BK106" s="71">
        <f>ROUND(I106*H106,2)</f>
        <v>0</v>
      </c>
      <c r="BL106" s="11" t="s">
        <v>166</v>
      </c>
      <c r="BM106" s="70" t="s">
        <v>192</v>
      </c>
    </row>
    <row r="107" spans="2:65" s="1" customFormat="1" x14ac:dyDescent="0.2">
      <c r="B107" s="21"/>
      <c r="D107" s="72" t="s">
        <v>121</v>
      </c>
      <c r="F107" s="73" t="s">
        <v>191</v>
      </c>
      <c r="L107" s="21"/>
      <c r="M107" s="74"/>
      <c r="T107" s="30"/>
      <c r="AT107" s="11" t="s">
        <v>121</v>
      </c>
      <c r="AU107" s="11" t="s">
        <v>81</v>
      </c>
    </row>
    <row r="108" spans="2:65" s="1" customFormat="1" ht="19.5" x14ac:dyDescent="0.2">
      <c r="B108" s="21"/>
      <c r="D108" s="72" t="s">
        <v>123</v>
      </c>
      <c r="F108" s="75" t="s">
        <v>168</v>
      </c>
      <c r="L108" s="21"/>
      <c r="M108" s="74"/>
      <c r="T108" s="30"/>
      <c r="AT108" s="11" t="s">
        <v>123</v>
      </c>
      <c r="AU108" s="11" t="s">
        <v>81</v>
      </c>
    </row>
    <row r="109" spans="2:65" s="1" customFormat="1" ht="16.5" customHeight="1" x14ac:dyDescent="0.2">
      <c r="B109" s="21"/>
      <c r="C109" s="60" t="s">
        <v>193</v>
      </c>
      <c r="D109" s="60" t="s">
        <v>114</v>
      </c>
      <c r="E109" s="61" t="s">
        <v>194</v>
      </c>
      <c r="F109" s="62" t="s">
        <v>195</v>
      </c>
      <c r="G109" s="63" t="s">
        <v>117</v>
      </c>
      <c r="H109" s="64">
        <v>1</v>
      </c>
      <c r="I109" s="265"/>
      <c r="J109" s="65">
        <f>ROUND(I109*H109,2)</f>
        <v>0</v>
      </c>
      <c r="K109" s="62" t="s">
        <v>17</v>
      </c>
      <c r="L109" s="21"/>
      <c r="M109" s="66" t="s">
        <v>17</v>
      </c>
      <c r="N109" s="67" t="s">
        <v>44</v>
      </c>
      <c r="O109" s="68">
        <v>0</v>
      </c>
      <c r="P109" s="68">
        <f>O109*H109</f>
        <v>0</v>
      </c>
      <c r="Q109" s="68">
        <v>0</v>
      </c>
      <c r="R109" s="68">
        <f>Q109*H109</f>
        <v>0</v>
      </c>
      <c r="S109" s="68">
        <v>0</v>
      </c>
      <c r="T109" s="69">
        <f>S109*H109</f>
        <v>0</v>
      </c>
      <c r="AR109" s="70" t="s">
        <v>166</v>
      </c>
      <c r="AT109" s="70" t="s">
        <v>114</v>
      </c>
      <c r="AU109" s="70" t="s">
        <v>81</v>
      </c>
      <c r="AY109" s="11" t="s">
        <v>119</v>
      </c>
      <c r="BE109" s="71">
        <f>IF(N109="základní",J109,0)</f>
        <v>0</v>
      </c>
      <c r="BF109" s="71">
        <f>IF(N109="snížená",J109,0)</f>
        <v>0</v>
      </c>
      <c r="BG109" s="71">
        <f>IF(N109="zákl. přenesená",J109,0)</f>
        <v>0</v>
      </c>
      <c r="BH109" s="71">
        <f>IF(N109="sníž. přenesená",J109,0)</f>
        <v>0</v>
      </c>
      <c r="BI109" s="71">
        <f>IF(N109="nulová",J109,0)</f>
        <v>0</v>
      </c>
      <c r="BJ109" s="11" t="s">
        <v>81</v>
      </c>
      <c r="BK109" s="71">
        <f>ROUND(I109*H109,2)</f>
        <v>0</v>
      </c>
      <c r="BL109" s="11" t="s">
        <v>166</v>
      </c>
      <c r="BM109" s="70" t="s">
        <v>196</v>
      </c>
    </row>
    <row r="110" spans="2:65" s="1" customFormat="1" x14ac:dyDescent="0.2">
      <c r="B110" s="21"/>
      <c r="D110" s="72" t="s">
        <v>121</v>
      </c>
      <c r="F110" s="73" t="s">
        <v>195</v>
      </c>
      <c r="L110" s="21"/>
      <c r="M110" s="74"/>
      <c r="T110" s="30"/>
      <c r="AT110" s="11" t="s">
        <v>121</v>
      </c>
      <c r="AU110" s="11" t="s">
        <v>81</v>
      </c>
    </row>
    <row r="111" spans="2:65" s="1" customFormat="1" ht="19.5" x14ac:dyDescent="0.2">
      <c r="B111" s="21"/>
      <c r="D111" s="72" t="s">
        <v>123</v>
      </c>
      <c r="F111" s="75" t="s">
        <v>168</v>
      </c>
      <c r="L111" s="21"/>
      <c r="M111" s="76"/>
      <c r="N111" s="77"/>
      <c r="O111" s="77"/>
      <c r="P111" s="77"/>
      <c r="Q111" s="77"/>
      <c r="R111" s="77"/>
      <c r="S111" s="77"/>
      <c r="T111" s="78"/>
      <c r="AT111" s="11" t="s">
        <v>123</v>
      </c>
      <c r="AU111" s="11" t="s">
        <v>81</v>
      </c>
    </row>
    <row r="112" spans="2:65" s="1" customFormat="1" ht="6.95" customHeight="1" x14ac:dyDescent="0.2">
      <c r="B112" s="23"/>
      <c r="C112" s="24"/>
      <c r="D112" s="24"/>
      <c r="E112" s="24"/>
      <c r="F112" s="24"/>
      <c r="G112" s="24"/>
      <c r="H112" s="24"/>
      <c r="I112" s="24"/>
      <c r="J112" s="24"/>
      <c r="K112" s="24"/>
      <c r="L112" s="21"/>
    </row>
  </sheetData>
  <sheetProtection algorithmName="SHA-512" hashValue="ha1Vb98D/nZRwoZ/HeVt2vs3k/uz6OhUjub7iOlxvu/ki3vFrj7iLiDhaL2KTw6uIVp0jCBUCxi2sfFkZwg9Kg==" saltValue="JCT1F9d0EJAzGHBIrPq6Qw==" spinCount="100000" sheet="1" objects="1" scenarios="1"/>
  <autoFilter ref="C79:K111" xr:uid="{00000000-0009-0000-0000-000002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40"/>
  <sheetViews>
    <sheetView showGridLines="0" workbookViewId="0">
      <selection activeCell="E7" sqref="E7:H7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 x14ac:dyDescent="0.2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1" t="s">
        <v>90</v>
      </c>
      <c r="AZ2" s="92" t="s">
        <v>197</v>
      </c>
      <c r="BA2" s="92" t="s">
        <v>198</v>
      </c>
      <c r="BB2" s="92" t="s">
        <v>199</v>
      </c>
      <c r="BC2" s="92" t="s">
        <v>200</v>
      </c>
      <c r="BD2" s="92" t="s">
        <v>83</v>
      </c>
    </row>
    <row r="3" spans="2:56" ht="6.95" customHeight="1" x14ac:dyDescent="0.2">
      <c r="B3" s="12"/>
      <c r="C3" s="13"/>
      <c r="D3" s="13"/>
      <c r="E3" s="13"/>
      <c r="F3" s="13"/>
      <c r="G3" s="13"/>
      <c r="H3" s="13"/>
      <c r="I3" s="13"/>
      <c r="J3" s="13"/>
      <c r="K3" s="13"/>
      <c r="L3" s="14"/>
      <c r="AT3" s="11" t="s">
        <v>83</v>
      </c>
      <c r="AZ3" s="92" t="s">
        <v>201</v>
      </c>
      <c r="BA3" s="92" t="s">
        <v>202</v>
      </c>
      <c r="BB3" s="92" t="s">
        <v>203</v>
      </c>
      <c r="BC3" s="92" t="s">
        <v>204</v>
      </c>
      <c r="BD3" s="92" t="s">
        <v>83</v>
      </c>
    </row>
    <row r="4" spans="2:56" ht="24.95" customHeight="1" x14ac:dyDescent="0.2">
      <c r="B4" s="14"/>
      <c r="D4" s="15" t="s">
        <v>94</v>
      </c>
      <c r="L4" s="14"/>
      <c r="M4" s="38" t="s">
        <v>10</v>
      </c>
      <c r="AT4" s="11" t="s">
        <v>4</v>
      </c>
    </row>
    <row r="5" spans="2:56" ht="6.95" customHeight="1" x14ac:dyDescent="0.2">
      <c r="B5" s="14"/>
      <c r="L5" s="14"/>
    </row>
    <row r="6" spans="2:56" ht="12" customHeight="1" x14ac:dyDescent="0.2">
      <c r="B6" s="14"/>
      <c r="D6" s="19" t="s">
        <v>14</v>
      </c>
      <c r="L6" s="14"/>
    </row>
    <row r="7" spans="2:56" ht="16.5" customHeight="1" x14ac:dyDescent="0.2">
      <c r="B7" s="14"/>
      <c r="E7" s="302" t="str">
        <f>'Rekapitulace stavby'!K6</f>
        <v>VD Klíčava – oprava VO</v>
      </c>
      <c r="F7" s="303"/>
      <c r="G7" s="303"/>
      <c r="H7" s="303"/>
      <c r="L7" s="14"/>
    </row>
    <row r="8" spans="2:56" s="1" customFormat="1" ht="12" customHeight="1" x14ac:dyDescent="0.2">
      <c r="B8" s="21"/>
      <c r="D8" s="19" t="s">
        <v>95</v>
      </c>
      <c r="L8" s="21"/>
    </row>
    <row r="9" spans="2:56" s="1" customFormat="1" ht="16.5" customHeight="1" x14ac:dyDescent="0.2">
      <c r="B9" s="21"/>
      <c r="E9" s="268" t="s">
        <v>205</v>
      </c>
      <c r="F9" s="301"/>
      <c r="G9" s="301"/>
      <c r="H9" s="301"/>
      <c r="L9" s="21"/>
    </row>
    <row r="10" spans="2:56" s="1" customFormat="1" x14ac:dyDescent="0.2">
      <c r="B10" s="21"/>
      <c r="L10" s="21"/>
    </row>
    <row r="11" spans="2:56" s="1" customFormat="1" ht="12" customHeight="1" x14ac:dyDescent="0.2">
      <c r="B11" s="21"/>
      <c r="D11" s="19" t="s">
        <v>16</v>
      </c>
      <c r="F11" s="17" t="s">
        <v>17</v>
      </c>
      <c r="I11" s="19" t="s">
        <v>18</v>
      </c>
      <c r="J11" s="17" t="s">
        <v>17</v>
      </c>
      <c r="L11" s="21"/>
    </row>
    <row r="12" spans="2:56" s="1" customFormat="1" ht="12" customHeight="1" x14ac:dyDescent="0.2">
      <c r="B12" s="21"/>
      <c r="D12" s="19" t="s">
        <v>19</v>
      </c>
      <c r="F12" s="17" t="s">
        <v>20</v>
      </c>
      <c r="I12" s="19" t="s">
        <v>21</v>
      </c>
      <c r="J12" s="266"/>
      <c r="L12" s="21"/>
    </row>
    <row r="13" spans="2:56" s="1" customFormat="1" ht="10.9" customHeight="1" x14ac:dyDescent="0.2">
      <c r="B13" s="21"/>
      <c r="L13" s="21"/>
    </row>
    <row r="14" spans="2:56" s="1" customFormat="1" ht="12" customHeight="1" x14ac:dyDescent="0.2">
      <c r="B14" s="21"/>
      <c r="D14" s="19" t="s">
        <v>22</v>
      </c>
      <c r="I14" s="19" t="s">
        <v>23</v>
      </c>
      <c r="J14" s="17" t="s">
        <v>24</v>
      </c>
      <c r="L14" s="21"/>
    </row>
    <row r="15" spans="2:56" s="1" customFormat="1" ht="18" customHeight="1" x14ac:dyDescent="0.2">
      <c r="B15" s="21"/>
      <c r="E15" s="17" t="s">
        <v>25</v>
      </c>
      <c r="I15" s="19" t="s">
        <v>26</v>
      </c>
      <c r="J15" s="17" t="s">
        <v>27</v>
      </c>
      <c r="L15" s="21"/>
    </row>
    <row r="16" spans="2:56" s="1" customFormat="1" ht="6.95" customHeight="1" x14ac:dyDescent="0.2">
      <c r="B16" s="21"/>
      <c r="L16" s="21"/>
    </row>
    <row r="17" spans="2:12" s="1" customFormat="1" ht="12" customHeight="1" x14ac:dyDescent="0.2">
      <c r="B17" s="21"/>
      <c r="D17" s="19" t="s">
        <v>28</v>
      </c>
      <c r="I17" s="19" t="s">
        <v>23</v>
      </c>
      <c r="J17" s="264"/>
      <c r="L17" s="21"/>
    </row>
    <row r="18" spans="2:12" s="1" customFormat="1" ht="18" customHeight="1" x14ac:dyDescent="0.2">
      <c r="B18" s="21"/>
      <c r="E18" s="304"/>
      <c r="F18" s="304"/>
      <c r="G18" s="304"/>
      <c r="H18" s="304"/>
      <c r="I18" s="19" t="s">
        <v>26</v>
      </c>
      <c r="J18" s="264"/>
      <c r="L18" s="21"/>
    </row>
    <row r="19" spans="2:12" s="1" customFormat="1" ht="6.95" customHeight="1" x14ac:dyDescent="0.2">
      <c r="B19" s="21"/>
      <c r="L19" s="21"/>
    </row>
    <row r="20" spans="2:12" s="1" customFormat="1" ht="12" customHeight="1" x14ac:dyDescent="0.2">
      <c r="B20" s="21"/>
      <c r="D20" s="19" t="s">
        <v>30</v>
      </c>
      <c r="I20" s="19" t="s">
        <v>23</v>
      </c>
      <c r="J20" s="17" t="s">
        <v>31</v>
      </c>
      <c r="L20" s="21"/>
    </row>
    <row r="21" spans="2:12" s="1" customFormat="1" ht="18" customHeight="1" x14ac:dyDescent="0.2">
      <c r="B21" s="21"/>
      <c r="E21" s="17" t="s">
        <v>32</v>
      </c>
      <c r="I21" s="19" t="s">
        <v>26</v>
      </c>
      <c r="J21" s="17" t="s">
        <v>33</v>
      </c>
      <c r="L21" s="21"/>
    </row>
    <row r="22" spans="2:12" s="1" customFormat="1" ht="6.95" customHeight="1" x14ac:dyDescent="0.2">
      <c r="B22" s="21"/>
      <c r="L22" s="21"/>
    </row>
    <row r="23" spans="2:12" s="1" customFormat="1" ht="12" customHeight="1" x14ac:dyDescent="0.2">
      <c r="B23" s="21"/>
      <c r="D23" s="19" t="s">
        <v>35</v>
      </c>
      <c r="I23" s="19" t="s">
        <v>23</v>
      </c>
      <c r="J23" s="17" t="s">
        <v>17</v>
      </c>
      <c r="L23" s="21"/>
    </row>
    <row r="24" spans="2:12" s="1" customFormat="1" ht="18" customHeight="1" x14ac:dyDescent="0.2">
      <c r="B24" s="21"/>
      <c r="E24" s="17" t="s">
        <v>36</v>
      </c>
      <c r="I24" s="19" t="s">
        <v>26</v>
      </c>
      <c r="J24" s="17" t="s">
        <v>17</v>
      </c>
      <c r="L24" s="21"/>
    </row>
    <row r="25" spans="2:12" s="1" customFormat="1" ht="6.95" customHeight="1" x14ac:dyDescent="0.2">
      <c r="B25" s="21"/>
      <c r="L25" s="21"/>
    </row>
    <row r="26" spans="2:12" s="1" customFormat="1" ht="12" customHeight="1" x14ac:dyDescent="0.2">
      <c r="B26" s="21"/>
      <c r="D26" s="19" t="s">
        <v>37</v>
      </c>
      <c r="L26" s="21"/>
    </row>
    <row r="27" spans="2:12" s="2" customFormat="1" ht="16.5" customHeight="1" x14ac:dyDescent="0.2">
      <c r="B27" s="39"/>
      <c r="E27" s="292" t="s">
        <v>17</v>
      </c>
      <c r="F27" s="292"/>
      <c r="G27" s="292"/>
      <c r="H27" s="292"/>
      <c r="L27" s="39"/>
    </row>
    <row r="28" spans="2:12" s="1" customFormat="1" ht="6.95" customHeight="1" x14ac:dyDescent="0.2">
      <c r="B28" s="21"/>
      <c r="L28" s="21"/>
    </row>
    <row r="29" spans="2:12" s="1" customFormat="1" ht="6.95" customHeight="1" x14ac:dyDescent="0.2">
      <c r="B29" s="21"/>
      <c r="D29" s="28"/>
      <c r="E29" s="28"/>
      <c r="F29" s="28"/>
      <c r="G29" s="28"/>
      <c r="H29" s="28"/>
      <c r="I29" s="28"/>
      <c r="J29" s="28"/>
      <c r="K29" s="28"/>
      <c r="L29" s="21"/>
    </row>
    <row r="30" spans="2:12" s="1" customFormat="1" ht="25.35" customHeight="1" x14ac:dyDescent="0.2">
      <c r="B30" s="21"/>
      <c r="D30" s="40" t="s">
        <v>39</v>
      </c>
      <c r="J30" s="37">
        <f>ROUND(J88, 2)</f>
        <v>0</v>
      </c>
      <c r="L30" s="21"/>
    </row>
    <row r="31" spans="2:12" s="1" customFormat="1" ht="6.95" customHeight="1" x14ac:dyDescent="0.2">
      <c r="B31" s="21"/>
      <c r="D31" s="28"/>
      <c r="E31" s="28"/>
      <c r="F31" s="28"/>
      <c r="G31" s="28"/>
      <c r="H31" s="28"/>
      <c r="I31" s="28"/>
      <c r="J31" s="28"/>
      <c r="K31" s="28"/>
      <c r="L31" s="21"/>
    </row>
    <row r="32" spans="2:12" s="1" customFormat="1" ht="14.45" customHeight="1" x14ac:dyDescent="0.2">
      <c r="B32" s="21"/>
      <c r="F32" s="22" t="s">
        <v>41</v>
      </c>
      <c r="I32" s="22" t="s">
        <v>40</v>
      </c>
      <c r="J32" s="22" t="s">
        <v>42</v>
      </c>
      <c r="L32" s="21"/>
    </row>
    <row r="33" spans="2:12" s="1" customFormat="1" ht="14.45" customHeight="1" x14ac:dyDescent="0.2">
      <c r="B33" s="21"/>
      <c r="D33" s="29" t="s">
        <v>43</v>
      </c>
      <c r="E33" s="19" t="s">
        <v>44</v>
      </c>
      <c r="F33" s="41">
        <f>ROUND((SUM(BE88:BE239)),  2)</f>
        <v>0</v>
      </c>
      <c r="I33" s="42">
        <v>0.21</v>
      </c>
      <c r="J33" s="41">
        <f>ROUND(((SUM(BE88:BE239))*I33),  2)</f>
        <v>0</v>
      </c>
      <c r="L33" s="21"/>
    </row>
    <row r="34" spans="2:12" s="1" customFormat="1" ht="14.45" customHeight="1" x14ac:dyDescent="0.2">
      <c r="B34" s="21"/>
      <c r="E34" s="19" t="s">
        <v>45</v>
      </c>
      <c r="F34" s="41">
        <f>ROUND((SUM(BF88:BF239)),  2)</f>
        <v>0</v>
      </c>
      <c r="I34" s="42">
        <v>0.12</v>
      </c>
      <c r="J34" s="41">
        <f>ROUND(((SUM(BF88:BF239))*I34),  2)</f>
        <v>0</v>
      </c>
      <c r="L34" s="21"/>
    </row>
    <row r="35" spans="2:12" s="1" customFormat="1" ht="14.45" hidden="1" customHeight="1" x14ac:dyDescent="0.2">
      <c r="B35" s="21"/>
      <c r="E35" s="19" t="s">
        <v>46</v>
      </c>
      <c r="F35" s="41">
        <f>ROUND((SUM(BG88:BG239)),  2)</f>
        <v>0</v>
      </c>
      <c r="I35" s="42">
        <v>0.21</v>
      </c>
      <c r="J35" s="41">
        <f>0</f>
        <v>0</v>
      </c>
      <c r="L35" s="21"/>
    </row>
    <row r="36" spans="2:12" s="1" customFormat="1" ht="14.45" hidden="1" customHeight="1" x14ac:dyDescent="0.2">
      <c r="B36" s="21"/>
      <c r="E36" s="19" t="s">
        <v>47</v>
      </c>
      <c r="F36" s="41">
        <f>ROUND((SUM(BH88:BH239)),  2)</f>
        <v>0</v>
      </c>
      <c r="I36" s="42">
        <v>0.12</v>
      </c>
      <c r="J36" s="41">
        <f>0</f>
        <v>0</v>
      </c>
      <c r="L36" s="21"/>
    </row>
    <row r="37" spans="2:12" s="1" customFormat="1" ht="14.45" hidden="1" customHeight="1" x14ac:dyDescent="0.2">
      <c r="B37" s="21"/>
      <c r="E37" s="19" t="s">
        <v>48</v>
      </c>
      <c r="F37" s="41">
        <f>ROUND((SUM(BI88:BI239)),  2)</f>
        <v>0</v>
      </c>
      <c r="I37" s="42">
        <v>0</v>
      </c>
      <c r="J37" s="41">
        <f>0</f>
        <v>0</v>
      </c>
      <c r="L37" s="21"/>
    </row>
    <row r="38" spans="2:12" s="1" customFormat="1" ht="6.95" customHeight="1" x14ac:dyDescent="0.2">
      <c r="B38" s="21"/>
      <c r="L38" s="21"/>
    </row>
    <row r="39" spans="2:12" s="1" customFormat="1" ht="25.35" customHeight="1" x14ac:dyDescent="0.2">
      <c r="B39" s="21"/>
      <c r="C39" s="43"/>
      <c r="D39" s="44" t="s">
        <v>49</v>
      </c>
      <c r="E39" s="31"/>
      <c r="F39" s="31"/>
      <c r="G39" s="45" t="s">
        <v>50</v>
      </c>
      <c r="H39" s="46" t="s">
        <v>51</v>
      </c>
      <c r="I39" s="31"/>
      <c r="J39" s="47">
        <f>SUM(J30:J37)</f>
        <v>0</v>
      </c>
      <c r="K39" s="48"/>
      <c r="L39" s="21"/>
    </row>
    <row r="40" spans="2:12" s="1" customFormat="1" ht="14.45" customHeight="1" x14ac:dyDescent="0.2">
      <c r="B40" s="23"/>
      <c r="C40" s="24"/>
      <c r="D40" s="24"/>
      <c r="E40" s="24"/>
      <c r="F40" s="24"/>
      <c r="G40" s="24"/>
      <c r="H40" s="24"/>
      <c r="I40" s="24"/>
      <c r="J40" s="24"/>
      <c r="K40" s="24"/>
      <c r="L40" s="21"/>
    </row>
    <row r="44" spans="2:12" s="1" customFormat="1" ht="6.95" customHeight="1" x14ac:dyDescent="0.2">
      <c r="B44" s="25"/>
      <c r="C44" s="26"/>
      <c r="D44" s="26"/>
      <c r="E44" s="26"/>
      <c r="F44" s="26"/>
      <c r="G44" s="26"/>
      <c r="H44" s="26"/>
      <c r="I44" s="26"/>
      <c r="J44" s="26"/>
      <c r="K44" s="26"/>
      <c r="L44" s="21"/>
    </row>
    <row r="45" spans="2:12" s="1" customFormat="1" ht="24.95" customHeight="1" x14ac:dyDescent="0.2">
      <c r="B45" s="21"/>
      <c r="C45" s="15" t="s">
        <v>97</v>
      </c>
      <c r="L45" s="21"/>
    </row>
    <row r="46" spans="2:12" s="1" customFormat="1" ht="6.95" customHeight="1" x14ac:dyDescent="0.2">
      <c r="B46" s="21"/>
      <c r="L46" s="21"/>
    </row>
    <row r="47" spans="2:12" s="1" customFormat="1" ht="12" customHeight="1" x14ac:dyDescent="0.2">
      <c r="B47" s="21"/>
      <c r="C47" s="19" t="s">
        <v>14</v>
      </c>
      <c r="L47" s="21"/>
    </row>
    <row r="48" spans="2:12" s="1" customFormat="1" ht="16.5" customHeight="1" x14ac:dyDescent="0.2">
      <c r="B48" s="21"/>
      <c r="E48" s="302" t="str">
        <f>E7</f>
        <v>VD Klíčava – oprava VO</v>
      </c>
      <c r="F48" s="303"/>
      <c r="G48" s="303"/>
      <c r="H48" s="303"/>
      <c r="L48" s="21"/>
    </row>
    <row r="49" spans="2:47" s="1" customFormat="1" ht="12" customHeight="1" x14ac:dyDescent="0.2">
      <c r="B49" s="21"/>
      <c r="C49" s="19" t="s">
        <v>95</v>
      </c>
      <c r="L49" s="21"/>
    </row>
    <row r="50" spans="2:47" s="1" customFormat="1" ht="16.5" customHeight="1" x14ac:dyDescent="0.2">
      <c r="B50" s="21"/>
      <c r="E50" s="268" t="str">
        <f>E9</f>
        <v>SO 01 - Stavební úpravy</v>
      </c>
      <c r="F50" s="301"/>
      <c r="G50" s="301"/>
      <c r="H50" s="301"/>
      <c r="L50" s="21"/>
    </row>
    <row r="51" spans="2:47" s="1" customFormat="1" ht="6.95" customHeight="1" x14ac:dyDescent="0.2">
      <c r="B51" s="21"/>
      <c r="L51" s="21"/>
    </row>
    <row r="52" spans="2:47" s="1" customFormat="1" ht="12" customHeight="1" x14ac:dyDescent="0.2">
      <c r="B52" s="21"/>
      <c r="C52" s="19" t="s">
        <v>19</v>
      </c>
      <c r="F52" s="17" t="str">
        <f>F12</f>
        <v>VD Klíčava</v>
      </c>
      <c r="I52" s="19" t="s">
        <v>21</v>
      </c>
      <c r="J52" s="27" t="str">
        <f>IF(J12="","",J12)</f>
        <v/>
      </c>
      <c r="L52" s="21"/>
    </row>
    <row r="53" spans="2:47" s="1" customFormat="1" ht="6.95" customHeight="1" x14ac:dyDescent="0.2">
      <c r="B53" s="21"/>
      <c r="L53" s="21"/>
    </row>
    <row r="54" spans="2:47" s="1" customFormat="1" ht="15.2" customHeight="1" x14ac:dyDescent="0.2">
      <c r="B54" s="21"/>
      <c r="C54" s="19" t="s">
        <v>22</v>
      </c>
      <c r="F54" s="17" t="str">
        <f>E15</f>
        <v>Povodí Vltavy, státní podnik</v>
      </c>
      <c r="I54" s="19" t="s">
        <v>30</v>
      </c>
      <c r="J54" s="20" t="str">
        <f>E21</f>
        <v>AQUATIS a.s.</v>
      </c>
      <c r="L54" s="21"/>
    </row>
    <row r="55" spans="2:47" s="1" customFormat="1" ht="15.2" customHeight="1" x14ac:dyDescent="0.2">
      <c r="B55" s="21"/>
      <c r="C55" s="19" t="s">
        <v>28</v>
      </c>
      <c r="F55" s="17" t="str">
        <f>IF(E18="","",E18)</f>
        <v/>
      </c>
      <c r="I55" s="19" t="s">
        <v>35</v>
      </c>
      <c r="J55" s="20" t="str">
        <f>E24</f>
        <v>Bc. Aneta Patková</v>
      </c>
      <c r="L55" s="21"/>
    </row>
    <row r="56" spans="2:47" s="1" customFormat="1" ht="10.35" customHeight="1" x14ac:dyDescent="0.2">
      <c r="B56" s="21"/>
      <c r="L56" s="21"/>
    </row>
    <row r="57" spans="2:47" s="1" customFormat="1" ht="29.25" customHeight="1" x14ac:dyDescent="0.2">
      <c r="B57" s="21"/>
      <c r="C57" s="49" t="s">
        <v>98</v>
      </c>
      <c r="D57" s="43"/>
      <c r="E57" s="43"/>
      <c r="F57" s="43"/>
      <c r="G57" s="43"/>
      <c r="H57" s="43"/>
      <c r="I57" s="43"/>
      <c r="J57" s="50" t="s">
        <v>99</v>
      </c>
      <c r="K57" s="43"/>
      <c r="L57" s="21"/>
    </row>
    <row r="58" spans="2:47" s="1" customFormat="1" ht="10.35" customHeight="1" x14ac:dyDescent="0.2">
      <c r="B58" s="21"/>
      <c r="L58" s="21"/>
    </row>
    <row r="59" spans="2:47" s="1" customFormat="1" ht="22.9" customHeight="1" x14ac:dyDescent="0.2">
      <c r="B59" s="21"/>
      <c r="C59" s="51" t="s">
        <v>71</v>
      </c>
      <c r="J59" s="37">
        <f>J88</f>
        <v>0</v>
      </c>
      <c r="L59" s="21"/>
      <c r="AU59" s="11" t="s">
        <v>100</v>
      </c>
    </row>
    <row r="60" spans="2:47" s="4" customFormat="1" ht="24.95" customHeight="1" x14ac:dyDescent="0.2">
      <c r="B60" s="79"/>
      <c r="D60" s="80" t="s">
        <v>206</v>
      </c>
      <c r="E60" s="81"/>
      <c r="F60" s="81"/>
      <c r="G60" s="81"/>
      <c r="H60" s="81"/>
      <c r="I60" s="81"/>
      <c r="J60" s="82">
        <f>J89</f>
        <v>0</v>
      </c>
      <c r="L60" s="79"/>
    </row>
    <row r="61" spans="2:47" s="6" customFormat="1" ht="19.899999999999999" customHeight="1" x14ac:dyDescent="0.2">
      <c r="B61" s="93"/>
      <c r="D61" s="94" t="s">
        <v>207</v>
      </c>
      <c r="E61" s="95"/>
      <c r="F61" s="95"/>
      <c r="G61" s="95"/>
      <c r="H61" s="95"/>
      <c r="I61" s="95"/>
      <c r="J61" s="96">
        <f>J90</f>
        <v>0</v>
      </c>
      <c r="L61" s="93"/>
    </row>
    <row r="62" spans="2:47" s="6" customFormat="1" ht="19.899999999999999" customHeight="1" x14ac:dyDescent="0.2">
      <c r="B62" s="93"/>
      <c r="D62" s="94" t="s">
        <v>208</v>
      </c>
      <c r="E62" s="95"/>
      <c r="F62" s="95"/>
      <c r="G62" s="95"/>
      <c r="H62" s="95"/>
      <c r="I62" s="95"/>
      <c r="J62" s="96">
        <f>J96</f>
        <v>0</v>
      </c>
      <c r="L62" s="93"/>
    </row>
    <row r="63" spans="2:47" s="6" customFormat="1" ht="19.899999999999999" customHeight="1" x14ac:dyDescent="0.2">
      <c r="B63" s="93"/>
      <c r="D63" s="94" t="s">
        <v>209</v>
      </c>
      <c r="E63" s="95"/>
      <c r="F63" s="95"/>
      <c r="G63" s="95"/>
      <c r="H63" s="95"/>
      <c r="I63" s="95"/>
      <c r="J63" s="96">
        <f>J138</f>
        <v>0</v>
      </c>
      <c r="L63" s="93"/>
    </row>
    <row r="64" spans="2:47" s="6" customFormat="1" ht="19.899999999999999" customHeight="1" x14ac:dyDescent="0.2">
      <c r="B64" s="93"/>
      <c r="D64" s="94" t="s">
        <v>210</v>
      </c>
      <c r="E64" s="95"/>
      <c r="F64" s="95"/>
      <c r="G64" s="95"/>
      <c r="H64" s="95"/>
      <c r="I64" s="95"/>
      <c r="J64" s="96">
        <f>J149</f>
        <v>0</v>
      </c>
      <c r="L64" s="93"/>
    </row>
    <row r="65" spans="2:12" s="4" customFormat="1" ht="24.95" customHeight="1" x14ac:dyDescent="0.2">
      <c r="B65" s="79"/>
      <c r="D65" s="80" t="s">
        <v>211</v>
      </c>
      <c r="E65" s="81"/>
      <c r="F65" s="81"/>
      <c r="G65" s="81"/>
      <c r="H65" s="81"/>
      <c r="I65" s="81"/>
      <c r="J65" s="82">
        <f>J153</f>
        <v>0</v>
      </c>
      <c r="L65" s="79"/>
    </row>
    <row r="66" spans="2:12" s="6" customFormat="1" ht="19.899999999999999" customHeight="1" x14ac:dyDescent="0.2">
      <c r="B66" s="93"/>
      <c r="D66" s="94" t="s">
        <v>212</v>
      </c>
      <c r="E66" s="95"/>
      <c r="F66" s="95"/>
      <c r="G66" s="95"/>
      <c r="H66" s="95"/>
      <c r="I66" s="95"/>
      <c r="J66" s="96">
        <f>J154</f>
        <v>0</v>
      </c>
      <c r="L66" s="93"/>
    </row>
    <row r="67" spans="2:12" s="6" customFormat="1" ht="19.899999999999999" customHeight="1" x14ac:dyDescent="0.2">
      <c r="B67" s="93"/>
      <c r="D67" s="94" t="s">
        <v>213</v>
      </c>
      <c r="E67" s="95"/>
      <c r="F67" s="95"/>
      <c r="G67" s="95"/>
      <c r="H67" s="95"/>
      <c r="I67" s="95"/>
      <c r="J67" s="96">
        <f>J162</f>
        <v>0</v>
      </c>
      <c r="L67" s="93"/>
    </row>
    <row r="68" spans="2:12" s="6" customFormat="1" ht="19.899999999999999" customHeight="1" x14ac:dyDescent="0.2">
      <c r="B68" s="93"/>
      <c r="D68" s="94" t="s">
        <v>214</v>
      </c>
      <c r="E68" s="95"/>
      <c r="F68" s="95"/>
      <c r="G68" s="95"/>
      <c r="H68" s="95"/>
      <c r="I68" s="95"/>
      <c r="J68" s="96">
        <f>J178</f>
        <v>0</v>
      </c>
      <c r="L68" s="93"/>
    </row>
    <row r="69" spans="2:12" s="1" customFormat="1" ht="21.75" customHeight="1" x14ac:dyDescent="0.2">
      <c r="B69" s="21"/>
      <c r="L69" s="21"/>
    </row>
    <row r="70" spans="2:12" s="1" customFormat="1" ht="6.95" customHeight="1" x14ac:dyDescent="0.2">
      <c r="B70" s="23"/>
      <c r="C70" s="24"/>
      <c r="D70" s="24"/>
      <c r="E70" s="24"/>
      <c r="F70" s="24"/>
      <c r="G70" s="24"/>
      <c r="H70" s="24"/>
      <c r="I70" s="24"/>
      <c r="J70" s="24"/>
      <c r="K70" s="24"/>
      <c r="L70" s="21"/>
    </row>
    <row r="74" spans="2:12" s="1" customFormat="1" ht="6.95" customHeight="1" x14ac:dyDescent="0.2">
      <c r="B74" s="25"/>
      <c r="C74" s="26"/>
      <c r="D74" s="26"/>
      <c r="E74" s="26"/>
      <c r="F74" s="26"/>
      <c r="G74" s="26"/>
      <c r="H74" s="26"/>
      <c r="I74" s="26"/>
      <c r="J74" s="26"/>
      <c r="K74" s="26"/>
      <c r="L74" s="21"/>
    </row>
    <row r="75" spans="2:12" s="1" customFormat="1" ht="24.95" customHeight="1" x14ac:dyDescent="0.2">
      <c r="B75" s="21"/>
      <c r="C75" s="15" t="s">
        <v>101</v>
      </c>
      <c r="L75" s="21"/>
    </row>
    <row r="76" spans="2:12" s="1" customFormat="1" ht="6.95" customHeight="1" x14ac:dyDescent="0.2">
      <c r="B76" s="21"/>
      <c r="L76" s="21"/>
    </row>
    <row r="77" spans="2:12" s="1" customFormat="1" ht="12" customHeight="1" x14ac:dyDescent="0.2">
      <c r="B77" s="21"/>
      <c r="C77" s="19" t="s">
        <v>14</v>
      </c>
      <c r="L77" s="21"/>
    </row>
    <row r="78" spans="2:12" s="1" customFormat="1" ht="16.5" customHeight="1" x14ac:dyDescent="0.2">
      <c r="B78" s="21"/>
      <c r="E78" s="302" t="str">
        <f>E7</f>
        <v>VD Klíčava – oprava VO</v>
      </c>
      <c r="F78" s="303"/>
      <c r="G78" s="303"/>
      <c r="H78" s="303"/>
      <c r="L78" s="21"/>
    </row>
    <row r="79" spans="2:12" s="1" customFormat="1" ht="12" customHeight="1" x14ac:dyDescent="0.2">
      <c r="B79" s="21"/>
      <c r="C79" s="19" t="s">
        <v>95</v>
      </c>
      <c r="L79" s="21"/>
    </row>
    <row r="80" spans="2:12" s="1" customFormat="1" ht="16.5" customHeight="1" x14ac:dyDescent="0.2">
      <c r="B80" s="21"/>
      <c r="E80" s="268" t="str">
        <f>E9</f>
        <v>SO 01 - Stavební úpravy</v>
      </c>
      <c r="F80" s="301"/>
      <c r="G80" s="301"/>
      <c r="H80" s="301"/>
      <c r="L80" s="21"/>
    </row>
    <row r="81" spans="2:65" s="1" customFormat="1" ht="6.95" customHeight="1" x14ac:dyDescent="0.2">
      <c r="B81" s="21"/>
      <c r="L81" s="21"/>
    </row>
    <row r="82" spans="2:65" s="1" customFormat="1" ht="12" customHeight="1" x14ac:dyDescent="0.2">
      <c r="B82" s="21"/>
      <c r="C82" s="19" t="s">
        <v>19</v>
      </c>
      <c r="F82" s="17" t="str">
        <f>F12</f>
        <v>VD Klíčava</v>
      </c>
      <c r="I82" s="19" t="s">
        <v>21</v>
      </c>
      <c r="J82" s="27" t="str">
        <f>IF(J12="","",J12)</f>
        <v/>
      </c>
      <c r="L82" s="21"/>
    </row>
    <row r="83" spans="2:65" s="1" customFormat="1" ht="6.95" customHeight="1" x14ac:dyDescent="0.2">
      <c r="B83" s="21"/>
      <c r="L83" s="21"/>
    </row>
    <row r="84" spans="2:65" s="1" customFormat="1" ht="15.2" customHeight="1" x14ac:dyDescent="0.2">
      <c r="B84" s="21"/>
      <c r="C84" s="19" t="s">
        <v>22</v>
      </c>
      <c r="F84" s="17" t="str">
        <f>E15</f>
        <v>Povodí Vltavy, státní podnik</v>
      </c>
      <c r="I84" s="19" t="s">
        <v>30</v>
      </c>
      <c r="J84" s="20" t="str">
        <f>E21</f>
        <v>AQUATIS a.s.</v>
      </c>
      <c r="L84" s="21"/>
    </row>
    <row r="85" spans="2:65" s="1" customFormat="1" ht="15.2" customHeight="1" x14ac:dyDescent="0.2">
      <c r="B85" s="21"/>
      <c r="C85" s="19" t="s">
        <v>28</v>
      </c>
      <c r="F85" s="17" t="str">
        <f>IF(E18="","",E18)</f>
        <v/>
      </c>
      <c r="I85" s="19" t="s">
        <v>35</v>
      </c>
      <c r="J85" s="20" t="str">
        <f>E24</f>
        <v>Bc. Aneta Patková</v>
      </c>
      <c r="L85" s="21"/>
    </row>
    <row r="86" spans="2:65" s="1" customFormat="1" ht="10.35" customHeight="1" x14ac:dyDescent="0.2">
      <c r="B86" s="21"/>
      <c r="L86" s="21"/>
    </row>
    <row r="87" spans="2:65" s="3" customFormat="1" ht="29.25" customHeight="1" x14ac:dyDescent="0.2">
      <c r="B87" s="52"/>
      <c r="C87" s="53" t="s">
        <v>102</v>
      </c>
      <c r="D87" s="54" t="s">
        <v>58</v>
      </c>
      <c r="E87" s="54" t="s">
        <v>54</v>
      </c>
      <c r="F87" s="54" t="s">
        <v>55</v>
      </c>
      <c r="G87" s="54" t="s">
        <v>103</v>
      </c>
      <c r="H87" s="54" t="s">
        <v>104</v>
      </c>
      <c r="I87" s="54" t="s">
        <v>105</v>
      </c>
      <c r="J87" s="54" t="s">
        <v>99</v>
      </c>
      <c r="K87" s="55" t="s">
        <v>106</v>
      </c>
      <c r="L87" s="52"/>
      <c r="M87" s="32" t="s">
        <v>17</v>
      </c>
      <c r="N87" s="33" t="s">
        <v>43</v>
      </c>
      <c r="O87" s="33" t="s">
        <v>107</v>
      </c>
      <c r="P87" s="33" t="s">
        <v>108</v>
      </c>
      <c r="Q87" s="33" t="s">
        <v>109</v>
      </c>
      <c r="R87" s="33" t="s">
        <v>110</v>
      </c>
      <c r="S87" s="33" t="s">
        <v>111</v>
      </c>
      <c r="T87" s="34" t="s">
        <v>112</v>
      </c>
    </row>
    <row r="88" spans="2:65" s="1" customFormat="1" ht="22.9" customHeight="1" x14ac:dyDescent="0.25">
      <c r="B88" s="21"/>
      <c r="C88" s="36" t="s">
        <v>113</v>
      </c>
      <c r="J88" s="56">
        <f>BK88</f>
        <v>0</v>
      </c>
      <c r="L88" s="21"/>
      <c r="M88" s="35"/>
      <c r="N88" s="28"/>
      <c r="O88" s="28"/>
      <c r="P88" s="57">
        <f>P89+P153</f>
        <v>154.73171300000001</v>
      </c>
      <c r="Q88" s="28"/>
      <c r="R88" s="57">
        <f>R89+R153</f>
        <v>0.38918722000000006</v>
      </c>
      <c r="S88" s="28"/>
      <c r="T88" s="58">
        <f>T89+T153</f>
        <v>2.2469999999999999</v>
      </c>
      <c r="AT88" s="11" t="s">
        <v>72</v>
      </c>
      <c r="AU88" s="11" t="s">
        <v>100</v>
      </c>
      <c r="BK88" s="59">
        <f>BK89+BK153</f>
        <v>0</v>
      </c>
    </row>
    <row r="89" spans="2:65" s="5" customFormat="1" ht="25.9" customHeight="1" x14ac:dyDescent="0.2">
      <c r="B89" s="83"/>
      <c r="D89" s="84" t="s">
        <v>72</v>
      </c>
      <c r="E89" s="85" t="s">
        <v>215</v>
      </c>
      <c r="F89" s="85" t="s">
        <v>216</v>
      </c>
      <c r="J89" s="86">
        <f>BK89</f>
        <v>0</v>
      </c>
      <c r="L89" s="83"/>
      <c r="M89" s="87"/>
      <c r="P89" s="88">
        <f>P90+P96+P138+P149</f>
        <v>105.38031099999999</v>
      </c>
      <c r="R89" s="88">
        <f>R90+R96+R138+R149</f>
        <v>0.12915200000000002</v>
      </c>
      <c r="T89" s="89">
        <f>T90+T96+T138+T149</f>
        <v>2.1</v>
      </c>
      <c r="AR89" s="84" t="s">
        <v>81</v>
      </c>
      <c r="AT89" s="90" t="s">
        <v>72</v>
      </c>
      <c r="AU89" s="90" t="s">
        <v>73</v>
      </c>
      <c r="AY89" s="84" t="s">
        <v>119</v>
      </c>
      <c r="BK89" s="91">
        <f>BK90+BK96+BK138+BK149</f>
        <v>0</v>
      </c>
    </row>
    <row r="90" spans="2:65" s="5" customFormat="1" ht="22.9" customHeight="1" x14ac:dyDescent="0.2">
      <c r="B90" s="83"/>
      <c r="D90" s="84" t="s">
        <v>72</v>
      </c>
      <c r="E90" s="97" t="s">
        <v>150</v>
      </c>
      <c r="F90" s="97" t="s">
        <v>217</v>
      </c>
      <c r="J90" s="98">
        <f>BK90</f>
        <v>0</v>
      </c>
      <c r="L90" s="83"/>
      <c r="M90" s="87"/>
      <c r="P90" s="88">
        <f>SUM(P91:P95)</f>
        <v>4.3368000000000002</v>
      </c>
      <c r="R90" s="88">
        <f>SUM(R91:R95)</f>
        <v>3.1199999999999999E-4</v>
      </c>
      <c r="T90" s="89">
        <f>SUM(T91:T95)</f>
        <v>0</v>
      </c>
      <c r="AR90" s="84" t="s">
        <v>81</v>
      </c>
      <c r="AT90" s="90" t="s">
        <v>72</v>
      </c>
      <c r="AU90" s="90" t="s">
        <v>81</v>
      </c>
      <c r="AY90" s="84" t="s">
        <v>119</v>
      </c>
      <c r="BK90" s="91">
        <f>SUM(BK91:BK95)</f>
        <v>0</v>
      </c>
    </row>
    <row r="91" spans="2:65" s="1" customFormat="1" ht="16.5" customHeight="1" x14ac:dyDescent="0.2">
      <c r="B91" s="21"/>
      <c r="C91" s="60" t="s">
        <v>81</v>
      </c>
      <c r="D91" s="60" t="s">
        <v>114</v>
      </c>
      <c r="E91" s="61" t="s">
        <v>218</v>
      </c>
      <c r="F91" s="62" t="s">
        <v>219</v>
      </c>
      <c r="G91" s="63" t="s">
        <v>220</v>
      </c>
      <c r="H91" s="64">
        <v>31.2</v>
      </c>
      <c r="I91" s="265"/>
      <c r="J91" s="65">
        <f>ROUND(I91*H91,2)</f>
        <v>0</v>
      </c>
      <c r="K91" s="62" t="s">
        <v>221</v>
      </c>
      <c r="L91" s="21"/>
      <c r="M91" s="66" t="s">
        <v>17</v>
      </c>
      <c r="N91" s="67" t="s">
        <v>44</v>
      </c>
      <c r="O91" s="68">
        <v>0.13900000000000001</v>
      </c>
      <c r="P91" s="68">
        <f>O91*H91</f>
        <v>4.3368000000000002</v>
      </c>
      <c r="Q91" s="68">
        <v>1.0000000000000001E-5</v>
      </c>
      <c r="R91" s="68">
        <f>Q91*H91</f>
        <v>3.1199999999999999E-4</v>
      </c>
      <c r="S91" s="68">
        <v>0</v>
      </c>
      <c r="T91" s="69">
        <f>S91*H91</f>
        <v>0</v>
      </c>
      <c r="AR91" s="70" t="s">
        <v>134</v>
      </c>
      <c r="AT91" s="70" t="s">
        <v>114</v>
      </c>
      <c r="AU91" s="70" t="s">
        <v>83</v>
      </c>
      <c r="AY91" s="11" t="s">
        <v>119</v>
      </c>
      <c r="BE91" s="71">
        <f>IF(N91="základní",J91,0)</f>
        <v>0</v>
      </c>
      <c r="BF91" s="71">
        <f>IF(N91="snížená",J91,0)</f>
        <v>0</v>
      </c>
      <c r="BG91" s="71">
        <f>IF(N91="zákl. přenesená",J91,0)</f>
        <v>0</v>
      </c>
      <c r="BH91" s="71">
        <f>IF(N91="sníž. přenesená",J91,0)</f>
        <v>0</v>
      </c>
      <c r="BI91" s="71">
        <f>IF(N91="nulová",J91,0)</f>
        <v>0</v>
      </c>
      <c r="BJ91" s="11" t="s">
        <v>81</v>
      </c>
      <c r="BK91" s="71">
        <f>ROUND(I91*H91,2)</f>
        <v>0</v>
      </c>
      <c r="BL91" s="11" t="s">
        <v>134</v>
      </c>
      <c r="BM91" s="70" t="s">
        <v>222</v>
      </c>
    </row>
    <row r="92" spans="2:65" s="1" customFormat="1" x14ac:dyDescent="0.2">
      <c r="B92" s="21"/>
      <c r="D92" s="72" t="s">
        <v>121</v>
      </c>
      <c r="F92" s="73" t="s">
        <v>219</v>
      </c>
      <c r="L92" s="21"/>
      <c r="M92" s="74"/>
      <c r="T92" s="30"/>
      <c r="AT92" s="11" t="s">
        <v>121</v>
      </c>
      <c r="AU92" s="11" t="s">
        <v>83</v>
      </c>
    </row>
    <row r="93" spans="2:65" s="1" customFormat="1" x14ac:dyDescent="0.2">
      <c r="B93" s="21"/>
      <c r="D93" s="99" t="s">
        <v>223</v>
      </c>
      <c r="F93" s="100" t="s">
        <v>224</v>
      </c>
      <c r="L93" s="21"/>
      <c r="M93" s="74"/>
      <c r="T93" s="30"/>
      <c r="AT93" s="11" t="s">
        <v>223</v>
      </c>
      <c r="AU93" s="11" t="s">
        <v>83</v>
      </c>
    </row>
    <row r="94" spans="2:65" s="7" customFormat="1" x14ac:dyDescent="0.2">
      <c r="B94" s="101"/>
      <c r="D94" s="72" t="s">
        <v>225</v>
      </c>
      <c r="E94" s="102" t="s">
        <v>17</v>
      </c>
      <c r="F94" s="103" t="s">
        <v>226</v>
      </c>
      <c r="H94" s="102" t="s">
        <v>17</v>
      </c>
      <c r="L94" s="101"/>
      <c r="M94" s="104"/>
      <c r="T94" s="105"/>
      <c r="AT94" s="102" t="s">
        <v>225</v>
      </c>
      <c r="AU94" s="102" t="s">
        <v>83</v>
      </c>
      <c r="AV94" s="7" t="s">
        <v>81</v>
      </c>
      <c r="AW94" s="7" t="s">
        <v>34</v>
      </c>
      <c r="AX94" s="7" t="s">
        <v>73</v>
      </c>
      <c r="AY94" s="102" t="s">
        <v>119</v>
      </c>
    </row>
    <row r="95" spans="2:65" s="8" customFormat="1" x14ac:dyDescent="0.2">
      <c r="B95" s="106"/>
      <c r="D95" s="72" t="s">
        <v>225</v>
      </c>
      <c r="E95" s="107" t="s">
        <v>17</v>
      </c>
      <c r="F95" s="108" t="s">
        <v>227</v>
      </c>
      <c r="H95" s="109">
        <v>31.2</v>
      </c>
      <c r="L95" s="106"/>
      <c r="M95" s="110"/>
      <c r="T95" s="111"/>
      <c r="AT95" s="107" t="s">
        <v>225</v>
      </c>
      <c r="AU95" s="107" t="s">
        <v>83</v>
      </c>
      <c r="AV95" s="8" t="s">
        <v>83</v>
      </c>
      <c r="AW95" s="8" t="s">
        <v>34</v>
      </c>
      <c r="AX95" s="8" t="s">
        <v>81</v>
      </c>
      <c r="AY95" s="107" t="s">
        <v>119</v>
      </c>
    </row>
    <row r="96" spans="2:65" s="5" customFormat="1" ht="22.9" customHeight="1" x14ac:dyDescent="0.2">
      <c r="B96" s="83"/>
      <c r="D96" s="84" t="s">
        <v>72</v>
      </c>
      <c r="E96" s="97" t="s">
        <v>155</v>
      </c>
      <c r="F96" s="97" t="s">
        <v>228</v>
      </c>
      <c r="J96" s="98">
        <f>BK96</f>
        <v>0</v>
      </c>
      <c r="L96" s="83"/>
      <c r="M96" s="87"/>
      <c r="P96" s="88">
        <f>SUM(P97:P137)</f>
        <v>100.98030399999999</v>
      </c>
      <c r="R96" s="88">
        <f>SUM(R97:R137)</f>
        <v>0.12884000000000001</v>
      </c>
      <c r="T96" s="89">
        <f>SUM(T97:T137)</f>
        <v>2.1</v>
      </c>
      <c r="AR96" s="84" t="s">
        <v>81</v>
      </c>
      <c r="AT96" s="90" t="s">
        <v>72</v>
      </c>
      <c r="AU96" s="90" t="s">
        <v>81</v>
      </c>
      <c r="AY96" s="84" t="s">
        <v>119</v>
      </c>
      <c r="BK96" s="91">
        <f>SUM(BK97:BK137)</f>
        <v>0</v>
      </c>
    </row>
    <row r="97" spans="2:65" s="1" customFormat="1" ht="16.5" customHeight="1" x14ac:dyDescent="0.2">
      <c r="B97" s="21"/>
      <c r="C97" s="60" t="s">
        <v>83</v>
      </c>
      <c r="D97" s="60" t="s">
        <v>114</v>
      </c>
      <c r="E97" s="61" t="s">
        <v>229</v>
      </c>
      <c r="F97" s="62" t="s">
        <v>230</v>
      </c>
      <c r="G97" s="63" t="s">
        <v>231</v>
      </c>
      <c r="H97" s="64">
        <v>1</v>
      </c>
      <c r="I97" s="265"/>
      <c r="J97" s="65">
        <f>ROUND(I97*H97,2)</f>
        <v>0</v>
      </c>
      <c r="K97" s="62" t="s">
        <v>221</v>
      </c>
      <c r="L97" s="21"/>
      <c r="M97" s="66" t="s">
        <v>17</v>
      </c>
      <c r="N97" s="67" t="s">
        <v>44</v>
      </c>
      <c r="O97" s="68">
        <v>4.1870000000000003</v>
      </c>
      <c r="P97" s="68">
        <f>O97*H97</f>
        <v>4.1870000000000003</v>
      </c>
      <c r="Q97" s="68">
        <v>0</v>
      </c>
      <c r="R97" s="68">
        <f>Q97*H97</f>
        <v>0</v>
      </c>
      <c r="S97" s="68">
        <v>2.1</v>
      </c>
      <c r="T97" s="69">
        <f>S97*H97</f>
        <v>2.1</v>
      </c>
      <c r="AR97" s="70" t="s">
        <v>134</v>
      </c>
      <c r="AT97" s="70" t="s">
        <v>114</v>
      </c>
      <c r="AU97" s="70" t="s">
        <v>83</v>
      </c>
      <c r="AY97" s="11" t="s">
        <v>119</v>
      </c>
      <c r="BE97" s="71">
        <f>IF(N97="základní",J97,0)</f>
        <v>0</v>
      </c>
      <c r="BF97" s="71">
        <f>IF(N97="snížená",J97,0)</f>
        <v>0</v>
      </c>
      <c r="BG97" s="71">
        <f>IF(N97="zákl. přenesená",J97,0)</f>
        <v>0</v>
      </c>
      <c r="BH97" s="71">
        <f>IF(N97="sníž. přenesená",J97,0)</f>
        <v>0</v>
      </c>
      <c r="BI97" s="71">
        <f>IF(N97="nulová",J97,0)</f>
        <v>0</v>
      </c>
      <c r="BJ97" s="11" t="s">
        <v>81</v>
      </c>
      <c r="BK97" s="71">
        <f>ROUND(I97*H97,2)</f>
        <v>0</v>
      </c>
      <c r="BL97" s="11" t="s">
        <v>134</v>
      </c>
      <c r="BM97" s="70" t="s">
        <v>232</v>
      </c>
    </row>
    <row r="98" spans="2:65" s="1" customFormat="1" x14ac:dyDescent="0.2">
      <c r="B98" s="21"/>
      <c r="D98" s="72" t="s">
        <v>121</v>
      </c>
      <c r="F98" s="73" t="s">
        <v>233</v>
      </c>
      <c r="L98" s="21"/>
      <c r="M98" s="74"/>
      <c r="T98" s="30"/>
      <c r="AT98" s="11" t="s">
        <v>121</v>
      </c>
      <c r="AU98" s="11" t="s">
        <v>83</v>
      </c>
    </row>
    <row r="99" spans="2:65" s="1" customFormat="1" x14ac:dyDescent="0.2">
      <c r="B99" s="21"/>
      <c r="D99" s="99" t="s">
        <v>223</v>
      </c>
      <c r="F99" s="100" t="s">
        <v>234</v>
      </c>
      <c r="L99" s="21"/>
      <c r="M99" s="74"/>
      <c r="T99" s="30"/>
      <c r="AT99" s="11" t="s">
        <v>223</v>
      </c>
      <c r="AU99" s="11" t="s">
        <v>83</v>
      </c>
    </row>
    <row r="100" spans="2:65" s="7" customFormat="1" x14ac:dyDescent="0.2">
      <c r="B100" s="101"/>
      <c r="D100" s="72" t="s">
        <v>225</v>
      </c>
      <c r="E100" s="102" t="s">
        <v>17</v>
      </c>
      <c r="F100" s="103" t="s">
        <v>235</v>
      </c>
      <c r="H100" s="102" t="s">
        <v>17</v>
      </c>
      <c r="L100" s="101"/>
      <c r="M100" s="104"/>
      <c r="T100" s="105"/>
      <c r="AT100" s="102" t="s">
        <v>225</v>
      </c>
      <c r="AU100" s="102" t="s">
        <v>83</v>
      </c>
      <c r="AV100" s="7" t="s">
        <v>81</v>
      </c>
      <c r="AW100" s="7" t="s">
        <v>34</v>
      </c>
      <c r="AX100" s="7" t="s">
        <v>73</v>
      </c>
      <c r="AY100" s="102" t="s">
        <v>119</v>
      </c>
    </row>
    <row r="101" spans="2:65" s="8" customFormat="1" x14ac:dyDescent="0.2">
      <c r="B101" s="106"/>
      <c r="D101" s="72" t="s">
        <v>225</v>
      </c>
      <c r="E101" s="107" t="s">
        <v>17</v>
      </c>
      <c r="F101" s="108" t="s">
        <v>81</v>
      </c>
      <c r="H101" s="109">
        <v>1</v>
      </c>
      <c r="L101" s="106"/>
      <c r="M101" s="110"/>
      <c r="T101" s="111"/>
      <c r="AT101" s="107" t="s">
        <v>225</v>
      </c>
      <c r="AU101" s="107" t="s">
        <v>83</v>
      </c>
      <c r="AV101" s="8" t="s">
        <v>83</v>
      </c>
      <c r="AW101" s="8" t="s">
        <v>34</v>
      </c>
      <c r="AX101" s="8" t="s">
        <v>81</v>
      </c>
      <c r="AY101" s="107" t="s">
        <v>119</v>
      </c>
    </row>
    <row r="102" spans="2:65" s="1" customFormat="1" ht="16.5" customHeight="1" x14ac:dyDescent="0.2">
      <c r="B102" s="21"/>
      <c r="C102" s="60" t="s">
        <v>129</v>
      </c>
      <c r="D102" s="60" t="s">
        <v>114</v>
      </c>
      <c r="E102" s="61" t="s">
        <v>236</v>
      </c>
      <c r="F102" s="62" t="s">
        <v>237</v>
      </c>
      <c r="G102" s="63" t="s">
        <v>231</v>
      </c>
      <c r="H102" s="64">
        <v>1</v>
      </c>
      <c r="I102" s="265"/>
      <c r="J102" s="65">
        <f>ROUND(I102*H102,2)</f>
        <v>0</v>
      </c>
      <c r="K102" s="62" t="s">
        <v>17</v>
      </c>
      <c r="L102" s="21"/>
      <c r="M102" s="66" t="s">
        <v>17</v>
      </c>
      <c r="N102" s="67" t="s">
        <v>44</v>
      </c>
      <c r="O102" s="68">
        <v>3.51</v>
      </c>
      <c r="P102" s="68">
        <f>O102*H102</f>
        <v>3.51</v>
      </c>
      <c r="Q102" s="68">
        <v>0</v>
      </c>
      <c r="R102" s="68">
        <f>Q102*H102</f>
        <v>0</v>
      </c>
      <c r="S102" s="68">
        <v>0</v>
      </c>
      <c r="T102" s="69">
        <f>S102*H102</f>
        <v>0</v>
      </c>
      <c r="AR102" s="70" t="s">
        <v>134</v>
      </c>
      <c r="AT102" s="70" t="s">
        <v>114</v>
      </c>
      <c r="AU102" s="70" t="s">
        <v>83</v>
      </c>
      <c r="AY102" s="11" t="s">
        <v>119</v>
      </c>
      <c r="BE102" s="71">
        <f>IF(N102="základní",J102,0)</f>
        <v>0</v>
      </c>
      <c r="BF102" s="71">
        <f>IF(N102="snížená",J102,0)</f>
        <v>0</v>
      </c>
      <c r="BG102" s="71">
        <f>IF(N102="zákl. přenesená",J102,0)</f>
        <v>0</v>
      </c>
      <c r="BH102" s="71">
        <f>IF(N102="sníž. přenesená",J102,0)</f>
        <v>0</v>
      </c>
      <c r="BI102" s="71">
        <f>IF(N102="nulová",J102,0)</f>
        <v>0</v>
      </c>
      <c r="BJ102" s="11" t="s">
        <v>81</v>
      </c>
      <c r="BK102" s="71">
        <f>ROUND(I102*H102,2)</f>
        <v>0</v>
      </c>
      <c r="BL102" s="11" t="s">
        <v>134</v>
      </c>
      <c r="BM102" s="70" t="s">
        <v>238</v>
      </c>
    </row>
    <row r="103" spans="2:65" s="1" customFormat="1" x14ac:dyDescent="0.2">
      <c r="B103" s="21"/>
      <c r="D103" s="72" t="s">
        <v>121</v>
      </c>
      <c r="F103" s="73" t="s">
        <v>239</v>
      </c>
      <c r="L103" s="21"/>
      <c r="M103" s="74"/>
      <c r="T103" s="30"/>
      <c r="AT103" s="11" t="s">
        <v>121</v>
      </c>
      <c r="AU103" s="11" t="s">
        <v>83</v>
      </c>
    </row>
    <row r="104" spans="2:65" s="1" customFormat="1" ht="19.5" x14ac:dyDescent="0.2">
      <c r="B104" s="21"/>
      <c r="D104" s="72" t="s">
        <v>123</v>
      </c>
      <c r="F104" s="75" t="s">
        <v>240</v>
      </c>
      <c r="L104" s="21"/>
      <c r="M104" s="74"/>
      <c r="T104" s="30"/>
      <c r="AT104" s="11" t="s">
        <v>123</v>
      </c>
      <c r="AU104" s="11" t="s">
        <v>83</v>
      </c>
    </row>
    <row r="105" spans="2:65" s="1" customFormat="1" ht="16.5" customHeight="1" x14ac:dyDescent="0.2">
      <c r="B105" s="21"/>
      <c r="C105" s="60" t="s">
        <v>134</v>
      </c>
      <c r="D105" s="60" t="s">
        <v>114</v>
      </c>
      <c r="E105" s="61" t="s">
        <v>241</v>
      </c>
      <c r="F105" s="62" t="s">
        <v>242</v>
      </c>
      <c r="G105" s="63" t="s">
        <v>243</v>
      </c>
      <c r="H105" s="64">
        <v>6.44</v>
      </c>
      <c r="I105" s="265"/>
      <c r="J105" s="65">
        <f>ROUND(I105*H105,2)</f>
        <v>0</v>
      </c>
      <c r="K105" s="62" t="s">
        <v>221</v>
      </c>
      <c r="L105" s="21"/>
      <c r="M105" s="66" t="s">
        <v>17</v>
      </c>
      <c r="N105" s="67" t="s">
        <v>44</v>
      </c>
      <c r="O105" s="68">
        <v>0.252</v>
      </c>
      <c r="P105" s="68">
        <f>O105*H105</f>
        <v>1.6228800000000001</v>
      </c>
      <c r="Q105" s="68">
        <v>0</v>
      </c>
      <c r="R105" s="68">
        <f>Q105*H105</f>
        <v>0</v>
      </c>
      <c r="S105" s="68">
        <v>0</v>
      </c>
      <c r="T105" s="69">
        <f>S105*H105</f>
        <v>0</v>
      </c>
      <c r="AR105" s="70" t="s">
        <v>134</v>
      </c>
      <c r="AT105" s="70" t="s">
        <v>114</v>
      </c>
      <c r="AU105" s="70" t="s">
        <v>83</v>
      </c>
      <c r="AY105" s="11" t="s">
        <v>119</v>
      </c>
      <c r="BE105" s="71">
        <f>IF(N105="základní",J105,0)</f>
        <v>0</v>
      </c>
      <c r="BF105" s="71">
        <f>IF(N105="snížená",J105,0)</f>
        <v>0</v>
      </c>
      <c r="BG105" s="71">
        <f>IF(N105="zákl. přenesená",J105,0)</f>
        <v>0</v>
      </c>
      <c r="BH105" s="71">
        <f>IF(N105="sníž. přenesená",J105,0)</f>
        <v>0</v>
      </c>
      <c r="BI105" s="71">
        <f>IF(N105="nulová",J105,0)</f>
        <v>0</v>
      </c>
      <c r="BJ105" s="11" t="s">
        <v>81</v>
      </c>
      <c r="BK105" s="71">
        <f>ROUND(I105*H105,2)</f>
        <v>0</v>
      </c>
      <c r="BL105" s="11" t="s">
        <v>134</v>
      </c>
      <c r="BM105" s="70" t="s">
        <v>244</v>
      </c>
    </row>
    <row r="106" spans="2:65" s="1" customFormat="1" x14ac:dyDescent="0.2">
      <c r="B106" s="21"/>
      <c r="D106" s="72" t="s">
        <v>121</v>
      </c>
      <c r="F106" s="73" t="s">
        <v>245</v>
      </c>
      <c r="L106" s="21"/>
      <c r="M106" s="74"/>
      <c r="T106" s="30"/>
      <c r="AT106" s="11" t="s">
        <v>121</v>
      </c>
      <c r="AU106" s="11" t="s">
        <v>83</v>
      </c>
    </row>
    <row r="107" spans="2:65" s="1" customFormat="1" x14ac:dyDescent="0.2">
      <c r="B107" s="21"/>
      <c r="D107" s="99" t="s">
        <v>223</v>
      </c>
      <c r="F107" s="100" t="s">
        <v>246</v>
      </c>
      <c r="L107" s="21"/>
      <c r="M107" s="74"/>
      <c r="T107" s="30"/>
      <c r="AT107" s="11" t="s">
        <v>223</v>
      </c>
      <c r="AU107" s="11" t="s">
        <v>83</v>
      </c>
    </row>
    <row r="108" spans="2:65" s="7" customFormat="1" x14ac:dyDescent="0.2">
      <c r="B108" s="101"/>
      <c r="D108" s="72" t="s">
        <v>225</v>
      </c>
      <c r="E108" s="102" t="s">
        <v>17</v>
      </c>
      <c r="F108" s="103" t="s">
        <v>247</v>
      </c>
      <c r="H108" s="102" t="s">
        <v>17</v>
      </c>
      <c r="L108" s="101"/>
      <c r="M108" s="104"/>
      <c r="T108" s="105"/>
      <c r="AT108" s="102" t="s">
        <v>225</v>
      </c>
      <c r="AU108" s="102" t="s">
        <v>83</v>
      </c>
      <c r="AV108" s="7" t="s">
        <v>81</v>
      </c>
      <c r="AW108" s="7" t="s">
        <v>34</v>
      </c>
      <c r="AX108" s="7" t="s">
        <v>73</v>
      </c>
      <c r="AY108" s="102" t="s">
        <v>119</v>
      </c>
    </row>
    <row r="109" spans="2:65" s="8" customFormat="1" x14ac:dyDescent="0.2">
      <c r="B109" s="106"/>
      <c r="D109" s="72" t="s">
        <v>225</v>
      </c>
      <c r="E109" s="107" t="s">
        <v>17</v>
      </c>
      <c r="F109" s="108" t="s">
        <v>248</v>
      </c>
      <c r="H109" s="109">
        <v>6.44</v>
      </c>
      <c r="L109" s="106"/>
      <c r="M109" s="110"/>
      <c r="T109" s="111"/>
      <c r="AT109" s="107" t="s">
        <v>225</v>
      </c>
      <c r="AU109" s="107" t="s">
        <v>83</v>
      </c>
      <c r="AV109" s="8" t="s">
        <v>83</v>
      </c>
      <c r="AW109" s="8" t="s">
        <v>34</v>
      </c>
      <c r="AX109" s="8" t="s">
        <v>81</v>
      </c>
      <c r="AY109" s="107" t="s">
        <v>119</v>
      </c>
    </row>
    <row r="110" spans="2:65" s="1" customFormat="1" ht="21.75" customHeight="1" x14ac:dyDescent="0.2">
      <c r="B110" s="21"/>
      <c r="C110" s="60" t="s">
        <v>138</v>
      </c>
      <c r="D110" s="60" t="s">
        <v>114</v>
      </c>
      <c r="E110" s="61" t="s">
        <v>249</v>
      </c>
      <c r="F110" s="62" t="s">
        <v>250</v>
      </c>
      <c r="G110" s="63" t="s">
        <v>251</v>
      </c>
      <c r="H110" s="64">
        <v>52</v>
      </c>
      <c r="I110" s="265"/>
      <c r="J110" s="65">
        <f>ROUND(I110*H110,2)</f>
        <v>0</v>
      </c>
      <c r="K110" s="62" t="s">
        <v>17</v>
      </c>
      <c r="L110" s="21"/>
      <c r="M110" s="66" t="s">
        <v>17</v>
      </c>
      <c r="N110" s="67" t="s">
        <v>44</v>
      </c>
      <c r="O110" s="68">
        <v>0.17599999999999999</v>
      </c>
      <c r="P110" s="68">
        <f>O110*H110</f>
        <v>9.1519999999999992</v>
      </c>
      <c r="Q110" s="68">
        <v>1E-4</v>
      </c>
      <c r="R110" s="68">
        <f>Q110*H110</f>
        <v>5.2000000000000006E-3</v>
      </c>
      <c r="S110" s="68">
        <v>0</v>
      </c>
      <c r="T110" s="69">
        <f>S110*H110</f>
        <v>0</v>
      </c>
      <c r="AR110" s="70" t="s">
        <v>134</v>
      </c>
      <c r="AT110" s="70" t="s">
        <v>114</v>
      </c>
      <c r="AU110" s="70" t="s">
        <v>83</v>
      </c>
      <c r="AY110" s="11" t="s">
        <v>119</v>
      </c>
      <c r="BE110" s="71">
        <f>IF(N110="základní",J110,0)</f>
        <v>0</v>
      </c>
      <c r="BF110" s="71">
        <f>IF(N110="snížená",J110,0)</f>
        <v>0</v>
      </c>
      <c r="BG110" s="71">
        <f>IF(N110="zákl. přenesená",J110,0)</f>
        <v>0</v>
      </c>
      <c r="BH110" s="71">
        <f>IF(N110="sníž. přenesená",J110,0)</f>
        <v>0</v>
      </c>
      <c r="BI110" s="71">
        <f>IF(N110="nulová",J110,0)</f>
        <v>0</v>
      </c>
      <c r="BJ110" s="11" t="s">
        <v>81</v>
      </c>
      <c r="BK110" s="71">
        <f>ROUND(I110*H110,2)</f>
        <v>0</v>
      </c>
      <c r="BL110" s="11" t="s">
        <v>134</v>
      </c>
      <c r="BM110" s="70" t="s">
        <v>252</v>
      </c>
    </row>
    <row r="111" spans="2:65" s="1" customFormat="1" ht="19.5" x14ac:dyDescent="0.2">
      <c r="B111" s="21"/>
      <c r="D111" s="72" t="s">
        <v>121</v>
      </c>
      <c r="F111" s="73" t="s">
        <v>253</v>
      </c>
      <c r="L111" s="21"/>
      <c r="M111" s="74"/>
      <c r="T111" s="30"/>
      <c r="AT111" s="11" t="s">
        <v>121</v>
      </c>
      <c r="AU111" s="11" t="s">
        <v>83</v>
      </c>
    </row>
    <row r="112" spans="2:65" s="7" customFormat="1" x14ac:dyDescent="0.2">
      <c r="B112" s="101"/>
      <c r="D112" s="72" t="s">
        <v>225</v>
      </c>
      <c r="E112" s="102" t="s">
        <v>17</v>
      </c>
      <c r="F112" s="103" t="s">
        <v>254</v>
      </c>
      <c r="H112" s="102" t="s">
        <v>17</v>
      </c>
      <c r="L112" s="101"/>
      <c r="M112" s="104"/>
      <c r="T112" s="105"/>
      <c r="AT112" s="102" t="s">
        <v>225</v>
      </c>
      <c r="AU112" s="102" t="s">
        <v>83</v>
      </c>
      <c r="AV112" s="7" t="s">
        <v>81</v>
      </c>
      <c r="AW112" s="7" t="s">
        <v>34</v>
      </c>
      <c r="AX112" s="7" t="s">
        <v>73</v>
      </c>
      <c r="AY112" s="102" t="s">
        <v>119</v>
      </c>
    </row>
    <row r="113" spans="2:65" s="8" customFormat="1" x14ac:dyDescent="0.2">
      <c r="B113" s="106"/>
      <c r="D113" s="72" t="s">
        <v>225</v>
      </c>
      <c r="E113" s="107" t="s">
        <v>17</v>
      </c>
      <c r="F113" s="108" t="s">
        <v>255</v>
      </c>
      <c r="H113" s="109">
        <v>52</v>
      </c>
      <c r="L113" s="106"/>
      <c r="M113" s="110"/>
      <c r="T113" s="111"/>
      <c r="AT113" s="107" t="s">
        <v>225</v>
      </c>
      <c r="AU113" s="107" t="s">
        <v>83</v>
      </c>
      <c r="AV113" s="8" t="s">
        <v>83</v>
      </c>
      <c r="AW113" s="8" t="s">
        <v>34</v>
      </c>
      <c r="AX113" s="8" t="s">
        <v>81</v>
      </c>
      <c r="AY113" s="107" t="s">
        <v>119</v>
      </c>
    </row>
    <row r="114" spans="2:65" s="1" customFormat="1" ht="16.5" customHeight="1" x14ac:dyDescent="0.2">
      <c r="B114" s="21"/>
      <c r="C114" s="60" t="s">
        <v>142</v>
      </c>
      <c r="D114" s="60" t="s">
        <v>114</v>
      </c>
      <c r="E114" s="61" t="s">
        <v>256</v>
      </c>
      <c r="F114" s="62" t="s">
        <v>257</v>
      </c>
      <c r="G114" s="63" t="s">
        <v>251</v>
      </c>
      <c r="H114" s="64">
        <v>8</v>
      </c>
      <c r="I114" s="265"/>
      <c r="J114" s="65">
        <f>ROUND(I114*H114,2)</f>
        <v>0</v>
      </c>
      <c r="K114" s="62" t="s">
        <v>221</v>
      </c>
      <c r="L114" s="21"/>
      <c r="M114" s="66" t="s">
        <v>17</v>
      </c>
      <c r="N114" s="67" t="s">
        <v>44</v>
      </c>
      <c r="O114" s="68">
        <v>8.1000000000000003E-2</v>
      </c>
      <c r="P114" s="68">
        <f>O114*H114</f>
        <v>0.64800000000000002</v>
      </c>
      <c r="Q114" s="68">
        <v>1.0000000000000001E-5</v>
      </c>
      <c r="R114" s="68">
        <f>Q114*H114</f>
        <v>8.0000000000000007E-5</v>
      </c>
      <c r="S114" s="68">
        <v>0</v>
      </c>
      <c r="T114" s="69">
        <f>S114*H114</f>
        <v>0</v>
      </c>
      <c r="AR114" s="70" t="s">
        <v>134</v>
      </c>
      <c r="AT114" s="70" t="s">
        <v>114</v>
      </c>
      <c r="AU114" s="70" t="s">
        <v>83</v>
      </c>
      <c r="AY114" s="11" t="s">
        <v>119</v>
      </c>
      <c r="BE114" s="71">
        <f>IF(N114="základní",J114,0)</f>
        <v>0</v>
      </c>
      <c r="BF114" s="71">
        <f>IF(N114="snížená",J114,0)</f>
        <v>0</v>
      </c>
      <c r="BG114" s="71">
        <f>IF(N114="zákl. přenesená",J114,0)</f>
        <v>0</v>
      </c>
      <c r="BH114" s="71">
        <f>IF(N114="sníž. přenesená",J114,0)</f>
        <v>0</v>
      </c>
      <c r="BI114" s="71">
        <f>IF(N114="nulová",J114,0)</f>
        <v>0</v>
      </c>
      <c r="BJ114" s="11" t="s">
        <v>81</v>
      </c>
      <c r="BK114" s="71">
        <f>ROUND(I114*H114,2)</f>
        <v>0</v>
      </c>
      <c r="BL114" s="11" t="s">
        <v>134</v>
      </c>
      <c r="BM114" s="70" t="s">
        <v>258</v>
      </c>
    </row>
    <row r="115" spans="2:65" s="1" customFormat="1" x14ac:dyDescent="0.2">
      <c r="B115" s="21"/>
      <c r="D115" s="72" t="s">
        <v>121</v>
      </c>
      <c r="F115" s="73" t="s">
        <v>259</v>
      </c>
      <c r="L115" s="21"/>
      <c r="M115" s="74"/>
      <c r="T115" s="30"/>
      <c r="AT115" s="11" t="s">
        <v>121</v>
      </c>
      <c r="AU115" s="11" t="s">
        <v>83</v>
      </c>
    </row>
    <row r="116" spans="2:65" s="1" customFormat="1" x14ac:dyDescent="0.2">
      <c r="B116" s="21"/>
      <c r="D116" s="99" t="s">
        <v>223</v>
      </c>
      <c r="F116" s="100" t="s">
        <v>260</v>
      </c>
      <c r="L116" s="21"/>
      <c r="M116" s="74"/>
      <c r="T116" s="30"/>
      <c r="AT116" s="11" t="s">
        <v>223</v>
      </c>
      <c r="AU116" s="11" t="s">
        <v>83</v>
      </c>
    </row>
    <row r="117" spans="2:65" s="7" customFormat="1" x14ac:dyDescent="0.2">
      <c r="B117" s="101"/>
      <c r="D117" s="72" t="s">
        <v>225</v>
      </c>
      <c r="E117" s="102" t="s">
        <v>17</v>
      </c>
      <c r="F117" s="103" t="s">
        <v>261</v>
      </c>
      <c r="H117" s="102" t="s">
        <v>17</v>
      </c>
      <c r="L117" s="101"/>
      <c r="M117" s="104"/>
      <c r="T117" s="105"/>
      <c r="AT117" s="102" t="s">
        <v>225</v>
      </c>
      <c r="AU117" s="102" t="s">
        <v>83</v>
      </c>
      <c r="AV117" s="7" t="s">
        <v>81</v>
      </c>
      <c r="AW117" s="7" t="s">
        <v>34</v>
      </c>
      <c r="AX117" s="7" t="s">
        <v>73</v>
      </c>
      <c r="AY117" s="102" t="s">
        <v>119</v>
      </c>
    </row>
    <row r="118" spans="2:65" s="8" customFormat="1" x14ac:dyDescent="0.2">
      <c r="B118" s="106"/>
      <c r="D118" s="72" t="s">
        <v>225</v>
      </c>
      <c r="E118" s="107" t="s">
        <v>17</v>
      </c>
      <c r="F118" s="108" t="s">
        <v>262</v>
      </c>
      <c r="H118" s="109">
        <v>8</v>
      </c>
      <c r="L118" s="106"/>
      <c r="M118" s="110"/>
      <c r="T118" s="111"/>
      <c r="AT118" s="107" t="s">
        <v>225</v>
      </c>
      <c r="AU118" s="107" t="s">
        <v>83</v>
      </c>
      <c r="AV118" s="8" t="s">
        <v>83</v>
      </c>
      <c r="AW118" s="8" t="s">
        <v>34</v>
      </c>
      <c r="AX118" s="8" t="s">
        <v>81</v>
      </c>
      <c r="AY118" s="107" t="s">
        <v>119</v>
      </c>
    </row>
    <row r="119" spans="2:65" s="1" customFormat="1" ht="16.5" customHeight="1" x14ac:dyDescent="0.2">
      <c r="B119" s="21"/>
      <c r="C119" s="60" t="s">
        <v>146</v>
      </c>
      <c r="D119" s="60" t="s">
        <v>114</v>
      </c>
      <c r="E119" s="61" t="s">
        <v>263</v>
      </c>
      <c r="F119" s="62" t="s">
        <v>264</v>
      </c>
      <c r="G119" s="63" t="s">
        <v>251</v>
      </c>
      <c r="H119" s="64">
        <v>8</v>
      </c>
      <c r="I119" s="265"/>
      <c r="J119" s="65">
        <f>ROUND(I119*H119,2)</f>
        <v>0</v>
      </c>
      <c r="K119" s="62" t="s">
        <v>221</v>
      </c>
      <c r="L119" s="21"/>
      <c r="M119" s="66" t="s">
        <v>17</v>
      </c>
      <c r="N119" s="67" t="s">
        <v>44</v>
      </c>
      <c r="O119" s="68">
        <v>5.2999999999999999E-2</v>
      </c>
      <c r="P119" s="68">
        <f>O119*H119</f>
        <v>0.42399999999999999</v>
      </c>
      <c r="Q119" s="68">
        <v>6.9999999999999994E-5</v>
      </c>
      <c r="R119" s="68">
        <f>Q119*H119</f>
        <v>5.5999999999999995E-4</v>
      </c>
      <c r="S119" s="68">
        <v>0</v>
      </c>
      <c r="T119" s="69">
        <f>S119*H119</f>
        <v>0</v>
      </c>
      <c r="AR119" s="70" t="s">
        <v>134</v>
      </c>
      <c r="AT119" s="70" t="s">
        <v>114</v>
      </c>
      <c r="AU119" s="70" t="s">
        <v>83</v>
      </c>
      <c r="AY119" s="11" t="s">
        <v>119</v>
      </c>
      <c r="BE119" s="71">
        <f>IF(N119="základní",J119,0)</f>
        <v>0</v>
      </c>
      <c r="BF119" s="71">
        <f>IF(N119="snížená",J119,0)</f>
        <v>0</v>
      </c>
      <c r="BG119" s="71">
        <f>IF(N119="zákl. přenesená",J119,0)</f>
        <v>0</v>
      </c>
      <c r="BH119" s="71">
        <f>IF(N119="sníž. přenesená",J119,0)</f>
        <v>0</v>
      </c>
      <c r="BI119" s="71">
        <f>IF(N119="nulová",J119,0)</f>
        <v>0</v>
      </c>
      <c r="BJ119" s="11" t="s">
        <v>81</v>
      </c>
      <c r="BK119" s="71">
        <f>ROUND(I119*H119,2)</f>
        <v>0</v>
      </c>
      <c r="BL119" s="11" t="s">
        <v>134</v>
      </c>
      <c r="BM119" s="70" t="s">
        <v>265</v>
      </c>
    </row>
    <row r="120" spans="2:65" s="1" customFormat="1" x14ac:dyDescent="0.2">
      <c r="B120" s="21"/>
      <c r="D120" s="72" t="s">
        <v>121</v>
      </c>
      <c r="F120" s="73" t="s">
        <v>266</v>
      </c>
      <c r="L120" s="21"/>
      <c r="M120" s="74"/>
      <c r="T120" s="30"/>
      <c r="AT120" s="11" t="s">
        <v>121</v>
      </c>
      <c r="AU120" s="11" t="s">
        <v>83</v>
      </c>
    </row>
    <row r="121" spans="2:65" s="1" customFormat="1" x14ac:dyDescent="0.2">
      <c r="B121" s="21"/>
      <c r="D121" s="99" t="s">
        <v>223</v>
      </c>
      <c r="F121" s="100" t="s">
        <v>267</v>
      </c>
      <c r="L121" s="21"/>
      <c r="M121" s="74"/>
      <c r="T121" s="30"/>
      <c r="AT121" s="11" t="s">
        <v>223</v>
      </c>
      <c r="AU121" s="11" t="s">
        <v>83</v>
      </c>
    </row>
    <row r="122" spans="2:65" s="7" customFormat="1" x14ac:dyDescent="0.2">
      <c r="B122" s="101"/>
      <c r="D122" s="72" t="s">
        <v>225</v>
      </c>
      <c r="E122" s="102" t="s">
        <v>17</v>
      </c>
      <c r="F122" s="103" t="s">
        <v>261</v>
      </c>
      <c r="H122" s="102" t="s">
        <v>17</v>
      </c>
      <c r="L122" s="101"/>
      <c r="M122" s="104"/>
      <c r="T122" s="105"/>
      <c r="AT122" s="102" t="s">
        <v>225</v>
      </c>
      <c r="AU122" s="102" t="s">
        <v>83</v>
      </c>
      <c r="AV122" s="7" t="s">
        <v>81</v>
      </c>
      <c r="AW122" s="7" t="s">
        <v>34</v>
      </c>
      <c r="AX122" s="7" t="s">
        <v>73</v>
      </c>
      <c r="AY122" s="102" t="s">
        <v>119</v>
      </c>
    </row>
    <row r="123" spans="2:65" s="8" customFormat="1" x14ac:dyDescent="0.2">
      <c r="B123" s="106"/>
      <c r="D123" s="72" t="s">
        <v>225</v>
      </c>
      <c r="E123" s="107" t="s">
        <v>17</v>
      </c>
      <c r="F123" s="108" t="s">
        <v>262</v>
      </c>
      <c r="H123" s="109">
        <v>8</v>
      </c>
      <c r="L123" s="106"/>
      <c r="M123" s="110"/>
      <c r="T123" s="111"/>
      <c r="AT123" s="107" t="s">
        <v>225</v>
      </c>
      <c r="AU123" s="107" t="s">
        <v>83</v>
      </c>
      <c r="AV123" s="8" t="s">
        <v>83</v>
      </c>
      <c r="AW123" s="8" t="s">
        <v>34</v>
      </c>
      <c r="AX123" s="8" t="s">
        <v>81</v>
      </c>
      <c r="AY123" s="107" t="s">
        <v>119</v>
      </c>
    </row>
    <row r="124" spans="2:65" s="1" customFormat="1" ht="16.5" customHeight="1" x14ac:dyDescent="0.2">
      <c r="B124" s="21"/>
      <c r="C124" s="60" t="s">
        <v>150</v>
      </c>
      <c r="D124" s="60" t="s">
        <v>114</v>
      </c>
      <c r="E124" s="61" t="s">
        <v>268</v>
      </c>
      <c r="F124" s="62" t="s">
        <v>269</v>
      </c>
      <c r="G124" s="63" t="s">
        <v>243</v>
      </c>
      <c r="H124" s="64">
        <v>15</v>
      </c>
      <c r="I124" s="265"/>
      <c r="J124" s="65">
        <f>ROUND(I124*H124,2)</f>
        <v>0</v>
      </c>
      <c r="K124" s="62" t="s">
        <v>221</v>
      </c>
      <c r="L124" s="21"/>
      <c r="M124" s="66" t="s">
        <v>17</v>
      </c>
      <c r="N124" s="67" t="s">
        <v>44</v>
      </c>
      <c r="O124" s="68">
        <v>0.33500000000000002</v>
      </c>
      <c r="P124" s="68">
        <f>O124*H124</f>
        <v>5.0250000000000004</v>
      </c>
      <c r="Q124" s="68">
        <v>0</v>
      </c>
      <c r="R124" s="68">
        <f>Q124*H124</f>
        <v>0</v>
      </c>
      <c r="S124" s="68">
        <v>0</v>
      </c>
      <c r="T124" s="69">
        <f>S124*H124</f>
        <v>0</v>
      </c>
      <c r="AR124" s="70" t="s">
        <v>134</v>
      </c>
      <c r="AT124" s="70" t="s">
        <v>114</v>
      </c>
      <c r="AU124" s="70" t="s">
        <v>83</v>
      </c>
      <c r="AY124" s="11" t="s">
        <v>119</v>
      </c>
      <c r="BE124" s="71">
        <f>IF(N124="základní",J124,0)</f>
        <v>0</v>
      </c>
      <c r="BF124" s="71">
        <f>IF(N124="snížená",J124,0)</f>
        <v>0</v>
      </c>
      <c r="BG124" s="71">
        <f>IF(N124="zákl. přenesená",J124,0)</f>
        <v>0</v>
      </c>
      <c r="BH124" s="71">
        <f>IF(N124="sníž. přenesená",J124,0)</f>
        <v>0</v>
      </c>
      <c r="BI124" s="71">
        <f>IF(N124="nulová",J124,0)</f>
        <v>0</v>
      </c>
      <c r="BJ124" s="11" t="s">
        <v>81</v>
      </c>
      <c r="BK124" s="71">
        <f>ROUND(I124*H124,2)</f>
        <v>0</v>
      </c>
      <c r="BL124" s="11" t="s">
        <v>134</v>
      </c>
      <c r="BM124" s="70" t="s">
        <v>270</v>
      </c>
    </row>
    <row r="125" spans="2:65" s="1" customFormat="1" x14ac:dyDescent="0.2">
      <c r="B125" s="21"/>
      <c r="D125" s="72" t="s">
        <v>121</v>
      </c>
      <c r="F125" s="73" t="s">
        <v>269</v>
      </c>
      <c r="L125" s="21"/>
      <c r="M125" s="74"/>
      <c r="T125" s="30"/>
      <c r="AT125" s="11" t="s">
        <v>121</v>
      </c>
      <c r="AU125" s="11" t="s">
        <v>83</v>
      </c>
    </row>
    <row r="126" spans="2:65" s="1" customFormat="1" x14ac:dyDescent="0.2">
      <c r="B126" s="21"/>
      <c r="D126" s="99" t="s">
        <v>223</v>
      </c>
      <c r="F126" s="100" t="s">
        <v>271</v>
      </c>
      <c r="L126" s="21"/>
      <c r="M126" s="74"/>
      <c r="T126" s="30"/>
      <c r="AT126" s="11" t="s">
        <v>223</v>
      </c>
      <c r="AU126" s="11" t="s">
        <v>83</v>
      </c>
    </row>
    <row r="127" spans="2:65" s="1" customFormat="1" ht="16.5" customHeight="1" x14ac:dyDescent="0.2">
      <c r="B127" s="21"/>
      <c r="C127" s="60" t="s">
        <v>155</v>
      </c>
      <c r="D127" s="60" t="s">
        <v>114</v>
      </c>
      <c r="E127" s="61" t="s">
        <v>272</v>
      </c>
      <c r="F127" s="62" t="s">
        <v>273</v>
      </c>
      <c r="G127" s="63" t="s">
        <v>243</v>
      </c>
      <c r="H127" s="64">
        <v>15</v>
      </c>
      <c r="I127" s="265"/>
      <c r="J127" s="65">
        <f>ROUND(I127*H127,2)</f>
        <v>0</v>
      </c>
      <c r="K127" s="62" t="s">
        <v>221</v>
      </c>
      <c r="L127" s="21"/>
      <c r="M127" s="66" t="s">
        <v>17</v>
      </c>
      <c r="N127" s="67" t="s">
        <v>44</v>
      </c>
      <c r="O127" s="68">
        <v>0.74</v>
      </c>
      <c r="P127" s="68">
        <f>O127*H127</f>
        <v>11.1</v>
      </c>
      <c r="Q127" s="68">
        <v>8.2000000000000007E-3</v>
      </c>
      <c r="R127" s="68">
        <f>Q127*H127</f>
        <v>0.12300000000000001</v>
      </c>
      <c r="S127" s="68">
        <v>0</v>
      </c>
      <c r="T127" s="69">
        <f>S127*H127</f>
        <v>0</v>
      </c>
      <c r="AR127" s="70" t="s">
        <v>134</v>
      </c>
      <c r="AT127" s="70" t="s">
        <v>114</v>
      </c>
      <c r="AU127" s="70" t="s">
        <v>83</v>
      </c>
      <c r="AY127" s="11" t="s">
        <v>119</v>
      </c>
      <c r="BE127" s="71">
        <f>IF(N127="základní",J127,0)</f>
        <v>0</v>
      </c>
      <c r="BF127" s="71">
        <f>IF(N127="snížená",J127,0)</f>
        <v>0</v>
      </c>
      <c r="BG127" s="71">
        <f>IF(N127="zákl. přenesená",J127,0)</f>
        <v>0</v>
      </c>
      <c r="BH127" s="71">
        <f>IF(N127="sníž. přenesená",J127,0)</f>
        <v>0</v>
      </c>
      <c r="BI127" s="71">
        <f>IF(N127="nulová",J127,0)</f>
        <v>0</v>
      </c>
      <c r="BJ127" s="11" t="s">
        <v>81</v>
      </c>
      <c r="BK127" s="71">
        <f>ROUND(I127*H127,2)</f>
        <v>0</v>
      </c>
      <c r="BL127" s="11" t="s">
        <v>134</v>
      </c>
      <c r="BM127" s="70" t="s">
        <v>274</v>
      </c>
    </row>
    <row r="128" spans="2:65" s="1" customFormat="1" x14ac:dyDescent="0.2">
      <c r="B128" s="21"/>
      <c r="D128" s="72" t="s">
        <v>121</v>
      </c>
      <c r="F128" s="73" t="s">
        <v>275</v>
      </c>
      <c r="L128" s="21"/>
      <c r="M128" s="74"/>
      <c r="T128" s="30"/>
      <c r="AT128" s="11" t="s">
        <v>121</v>
      </c>
      <c r="AU128" s="11" t="s">
        <v>83</v>
      </c>
    </row>
    <row r="129" spans="2:65" s="1" customFormat="1" x14ac:dyDescent="0.2">
      <c r="B129" s="21"/>
      <c r="D129" s="99" t="s">
        <v>223</v>
      </c>
      <c r="F129" s="100" t="s">
        <v>276</v>
      </c>
      <c r="L129" s="21"/>
      <c r="M129" s="74"/>
      <c r="T129" s="30"/>
      <c r="AT129" s="11" t="s">
        <v>223</v>
      </c>
      <c r="AU129" s="11" t="s">
        <v>83</v>
      </c>
    </row>
    <row r="130" spans="2:65" s="7" customFormat="1" x14ac:dyDescent="0.2">
      <c r="B130" s="101"/>
      <c r="D130" s="72" t="s">
        <v>225</v>
      </c>
      <c r="E130" s="102" t="s">
        <v>17</v>
      </c>
      <c r="F130" s="103" t="s">
        <v>277</v>
      </c>
      <c r="H130" s="102" t="s">
        <v>17</v>
      </c>
      <c r="L130" s="101"/>
      <c r="M130" s="104"/>
      <c r="T130" s="105"/>
      <c r="AT130" s="102" t="s">
        <v>225</v>
      </c>
      <c r="AU130" s="102" t="s">
        <v>83</v>
      </c>
      <c r="AV130" s="7" t="s">
        <v>81</v>
      </c>
      <c r="AW130" s="7" t="s">
        <v>34</v>
      </c>
      <c r="AX130" s="7" t="s">
        <v>73</v>
      </c>
      <c r="AY130" s="102" t="s">
        <v>119</v>
      </c>
    </row>
    <row r="131" spans="2:65" s="8" customFormat="1" x14ac:dyDescent="0.2">
      <c r="B131" s="106"/>
      <c r="D131" s="72" t="s">
        <v>225</v>
      </c>
      <c r="E131" s="107" t="s">
        <v>17</v>
      </c>
      <c r="F131" s="108" t="s">
        <v>278</v>
      </c>
      <c r="H131" s="109">
        <v>15</v>
      </c>
      <c r="L131" s="106"/>
      <c r="M131" s="110"/>
      <c r="T131" s="111"/>
      <c r="AT131" s="107" t="s">
        <v>225</v>
      </c>
      <c r="AU131" s="107" t="s">
        <v>83</v>
      </c>
      <c r="AV131" s="8" t="s">
        <v>83</v>
      </c>
      <c r="AW131" s="8" t="s">
        <v>34</v>
      </c>
      <c r="AX131" s="8" t="s">
        <v>81</v>
      </c>
      <c r="AY131" s="107" t="s">
        <v>119</v>
      </c>
    </row>
    <row r="132" spans="2:65" s="1" customFormat="1" ht="16.5" customHeight="1" x14ac:dyDescent="0.2">
      <c r="B132" s="21"/>
      <c r="C132" s="60" t="s">
        <v>193</v>
      </c>
      <c r="D132" s="60" t="s">
        <v>114</v>
      </c>
      <c r="E132" s="61" t="s">
        <v>279</v>
      </c>
      <c r="F132" s="62" t="s">
        <v>280</v>
      </c>
      <c r="G132" s="63" t="s">
        <v>153</v>
      </c>
      <c r="H132" s="64">
        <v>1</v>
      </c>
      <c r="I132" s="265"/>
      <c r="J132" s="65">
        <f>ROUND(I132*H132,2)</f>
        <v>0</v>
      </c>
      <c r="K132" s="62" t="s">
        <v>17</v>
      </c>
      <c r="L132" s="21"/>
      <c r="M132" s="66" t="s">
        <v>17</v>
      </c>
      <c r="N132" s="67" t="s">
        <v>44</v>
      </c>
      <c r="O132" s="68">
        <v>12.709424</v>
      </c>
      <c r="P132" s="68">
        <f>O132*H132</f>
        <v>12.709424</v>
      </c>
      <c r="Q132" s="68">
        <v>0</v>
      </c>
      <c r="R132" s="68">
        <f>Q132*H132</f>
        <v>0</v>
      </c>
      <c r="S132" s="68">
        <v>0</v>
      </c>
      <c r="T132" s="69">
        <f>S132*H132</f>
        <v>0</v>
      </c>
      <c r="AR132" s="70" t="s">
        <v>134</v>
      </c>
      <c r="AT132" s="70" t="s">
        <v>114</v>
      </c>
      <c r="AU132" s="70" t="s">
        <v>83</v>
      </c>
      <c r="AY132" s="11" t="s">
        <v>119</v>
      </c>
      <c r="BE132" s="71">
        <f>IF(N132="základní",J132,0)</f>
        <v>0</v>
      </c>
      <c r="BF132" s="71">
        <f>IF(N132="snížená",J132,0)</f>
        <v>0</v>
      </c>
      <c r="BG132" s="71">
        <f>IF(N132="zákl. přenesená",J132,0)</f>
        <v>0</v>
      </c>
      <c r="BH132" s="71">
        <f>IF(N132="sníž. přenesená",J132,0)</f>
        <v>0</v>
      </c>
      <c r="BI132" s="71">
        <f>IF(N132="nulová",J132,0)</f>
        <v>0</v>
      </c>
      <c r="BJ132" s="11" t="s">
        <v>81</v>
      </c>
      <c r="BK132" s="71">
        <f>ROUND(I132*H132,2)</f>
        <v>0</v>
      </c>
      <c r="BL132" s="11" t="s">
        <v>134</v>
      </c>
      <c r="BM132" s="70" t="s">
        <v>281</v>
      </c>
    </row>
    <row r="133" spans="2:65" s="1" customFormat="1" x14ac:dyDescent="0.2">
      <c r="B133" s="21"/>
      <c r="D133" s="72" t="s">
        <v>121</v>
      </c>
      <c r="F133" s="73" t="s">
        <v>282</v>
      </c>
      <c r="L133" s="21"/>
      <c r="M133" s="74"/>
      <c r="T133" s="30"/>
      <c r="AT133" s="11" t="s">
        <v>121</v>
      </c>
      <c r="AU133" s="11" t="s">
        <v>83</v>
      </c>
    </row>
    <row r="134" spans="2:65" s="1" customFormat="1" ht="16.5" customHeight="1" x14ac:dyDescent="0.2">
      <c r="B134" s="21"/>
      <c r="C134" s="60" t="s">
        <v>283</v>
      </c>
      <c r="D134" s="60" t="s">
        <v>114</v>
      </c>
      <c r="E134" s="61" t="s">
        <v>284</v>
      </c>
      <c r="F134" s="62" t="s">
        <v>285</v>
      </c>
      <c r="G134" s="63" t="s">
        <v>153</v>
      </c>
      <c r="H134" s="64">
        <v>3</v>
      </c>
      <c r="I134" s="265"/>
      <c r="J134" s="65">
        <f>ROUND(I134*H134,2)</f>
        <v>0</v>
      </c>
      <c r="K134" s="62" t="s">
        <v>17</v>
      </c>
      <c r="L134" s="21"/>
      <c r="M134" s="66" t="s">
        <v>17</v>
      </c>
      <c r="N134" s="67" t="s">
        <v>44</v>
      </c>
      <c r="O134" s="68">
        <v>17.533999999999999</v>
      </c>
      <c r="P134" s="68">
        <f>O134*H134</f>
        <v>52.601999999999997</v>
      </c>
      <c r="Q134" s="68">
        <v>0</v>
      </c>
      <c r="R134" s="68">
        <f>Q134*H134</f>
        <v>0</v>
      </c>
      <c r="S134" s="68">
        <v>0</v>
      </c>
      <c r="T134" s="69">
        <f>S134*H134</f>
        <v>0</v>
      </c>
      <c r="AR134" s="70" t="s">
        <v>134</v>
      </c>
      <c r="AT134" s="70" t="s">
        <v>114</v>
      </c>
      <c r="AU134" s="70" t="s">
        <v>83</v>
      </c>
      <c r="AY134" s="11" t="s">
        <v>119</v>
      </c>
      <c r="BE134" s="71">
        <f>IF(N134="základní",J134,0)</f>
        <v>0</v>
      </c>
      <c r="BF134" s="71">
        <f>IF(N134="snížená",J134,0)</f>
        <v>0</v>
      </c>
      <c r="BG134" s="71">
        <f>IF(N134="zákl. přenesená",J134,0)</f>
        <v>0</v>
      </c>
      <c r="BH134" s="71">
        <f>IF(N134="sníž. přenesená",J134,0)</f>
        <v>0</v>
      </c>
      <c r="BI134" s="71">
        <f>IF(N134="nulová",J134,0)</f>
        <v>0</v>
      </c>
      <c r="BJ134" s="11" t="s">
        <v>81</v>
      </c>
      <c r="BK134" s="71">
        <f>ROUND(I134*H134,2)</f>
        <v>0</v>
      </c>
      <c r="BL134" s="11" t="s">
        <v>134</v>
      </c>
      <c r="BM134" s="70" t="s">
        <v>286</v>
      </c>
    </row>
    <row r="135" spans="2:65" s="1" customFormat="1" x14ac:dyDescent="0.2">
      <c r="B135" s="21"/>
      <c r="D135" s="72" t="s">
        <v>121</v>
      </c>
      <c r="F135" s="73" t="s">
        <v>285</v>
      </c>
      <c r="L135" s="21"/>
      <c r="M135" s="74"/>
      <c r="T135" s="30"/>
      <c r="AT135" s="11" t="s">
        <v>121</v>
      </c>
      <c r="AU135" s="11" t="s">
        <v>83</v>
      </c>
    </row>
    <row r="136" spans="2:65" s="7" customFormat="1" x14ac:dyDescent="0.2">
      <c r="B136" s="101"/>
      <c r="D136" s="72" t="s">
        <v>225</v>
      </c>
      <c r="E136" s="102" t="s">
        <v>17</v>
      </c>
      <c r="F136" s="103" t="s">
        <v>287</v>
      </c>
      <c r="H136" s="102" t="s">
        <v>17</v>
      </c>
      <c r="L136" s="101"/>
      <c r="M136" s="104"/>
      <c r="T136" s="105"/>
      <c r="AT136" s="102" t="s">
        <v>225</v>
      </c>
      <c r="AU136" s="102" t="s">
        <v>83</v>
      </c>
      <c r="AV136" s="7" t="s">
        <v>81</v>
      </c>
      <c r="AW136" s="7" t="s">
        <v>34</v>
      </c>
      <c r="AX136" s="7" t="s">
        <v>73</v>
      </c>
      <c r="AY136" s="102" t="s">
        <v>119</v>
      </c>
    </row>
    <row r="137" spans="2:65" s="8" customFormat="1" x14ac:dyDescent="0.2">
      <c r="B137" s="106"/>
      <c r="D137" s="72" t="s">
        <v>225</v>
      </c>
      <c r="E137" s="107" t="s">
        <v>17</v>
      </c>
      <c r="F137" s="108" t="s">
        <v>288</v>
      </c>
      <c r="H137" s="109">
        <v>3</v>
      </c>
      <c r="L137" s="106"/>
      <c r="M137" s="110"/>
      <c r="T137" s="111"/>
      <c r="AT137" s="107" t="s">
        <v>225</v>
      </c>
      <c r="AU137" s="107" t="s">
        <v>83</v>
      </c>
      <c r="AV137" s="8" t="s">
        <v>83</v>
      </c>
      <c r="AW137" s="8" t="s">
        <v>34</v>
      </c>
      <c r="AX137" s="8" t="s">
        <v>81</v>
      </c>
      <c r="AY137" s="107" t="s">
        <v>119</v>
      </c>
    </row>
    <row r="138" spans="2:65" s="5" customFormat="1" ht="22.9" customHeight="1" x14ac:dyDescent="0.2">
      <c r="B138" s="83"/>
      <c r="D138" s="84" t="s">
        <v>72</v>
      </c>
      <c r="E138" s="97" t="s">
        <v>289</v>
      </c>
      <c r="F138" s="97" t="s">
        <v>290</v>
      </c>
      <c r="J138" s="98">
        <f>BK138</f>
        <v>0</v>
      </c>
      <c r="L138" s="83"/>
      <c r="M138" s="87"/>
      <c r="P138" s="88">
        <f>SUM(P139:P148)</f>
        <v>1.9991999999999999E-2</v>
      </c>
      <c r="R138" s="88">
        <f>SUM(R139:R148)</f>
        <v>0</v>
      </c>
      <c r="T138" s="89">
        <f>SUM(T139:T148)</f>
        <v>0</v>
      </c>
      <c r="AR138" s="84" t="s">
        <v>81</v>
      </c>
      <c r="AT138" s="90" t="s">
        <v>72</v>
      </c>
      <c r="AU138" s="90" t="s">
        <v>81</v>
      </c>
      <c r="AY138" s="84" t="s">
        <v>119</v>
      </c>
      <c r="BK138" s="91">
        <f>SUM(BK139:BK148)</f>
        <v>0</v>
      </c>
    </row>
    <row r="139" spans="2:65" s="1" customFormat="1" ht="16.5" customHeight="1" x14ac:dyDescent="0.2">
      <c r="B139" s="21"/>
      <c r="C139" s="60" t="s">
        <v>8</v>
      </c>
      <c r="D139" s="60" t="s">
        <v>114</v>
      </c>
      <c r="E139" s="61" t="s">
        <v>291</v>
      </c>
      <c r="F139" s="62" t="s">
        <v>292</v>
      </c>
      <c r="G139" s="63" t="s">
        <v>203</v>
      </c>
      <c r="H139" s="64">
        <v>-147</v>
      </c>
      <c r="I139" s="265"/>
      <c r="J139" s="65">
        <f>ROUND(I139*H139,2)</f>
        <v>0</v>
      </c>
      <c r="K139" s="62" t="s">
        <v>17</v>
      </c>
      <c r="L139" s="21"/>
      <c r="M139" s="66" t="s">
        <v>17</v>
      </c>
      <c r="N139" s="67" t="s">
        <v>44</v>
      </c>
      <c r="O139" s="68">
        <v>0</v>
      </c>
      <c r="P139" s="68">
        <f>O139*H139</f>
        <v>0</v>
      </c>
      <c r="Q139" s="68">
        <v>0</v>
      </c>
      <c r="R139" s="68">
        <f>Q139*H139</f>
        <v>0</v>
      </c>
      <c r="S139" s="68">
        <v>0</v>
      </c>
      <c r="T139" s="69">
        <f>S139*H139</f>
        <v>0</v>
      </c>
      <c r="AR139" s="70" t="s">
        <v>134</v>
      </c>
      <c r="AT139" s="70" t="s">
        <v>114</v>
      </c>
      <c r="AU139" s="70" t="s">
        <v>83</v>
      </c>
      <c r="AY139" s="11" t="s">
        <v>119</v>
      </c>
      <c r="BE139" s="71">
        <f>IF(N139="základní",J139,0)</f>
        <v>0</v>
      </c>
      <c r="BF139" s="71">
        <f>IF(N139="snížená",J139,0)</f>
        <v>0</v>
      </c>
      <c r="BG139" s="71">
        <f>IF(N139="zákl. přenesená",J139,0)</f>
        <v>0</v>
      </c>
      <c r="BH139" s="71">
        <f>IF(N139="sníž. přenesená",J139,0)</f>
        <v>0</v>
      </c>
      <c r="BI139" s="71">
        <f>IF(N139="nulová",J139,0)</f>
        <v>0</v>
      </c>
      <c r="BJ139" s="11" t="s">
        <v>81</v>
      </c>
      <c r="BK139" s="71">
        <f>ROUND(I139*H139,2)</f>
        <v>0</v>
      </c>
      <c r="BL139" s="11" t="s">
        <v>134</v>
      </c>
      <c r="BM139" s="70" t="s">
        <v>293</v>
      </c>
    </row>
    <row r="140" spans="2:65" s="1" customFormat="1" x14ac:dyDescent="0.2">
      <c r="B140" s="21"/>
      <c r="D140" s="72" t="s">
        <v>121</v>
      </c>
      <c r="F140" s="73" t="s">
        <v>292</v>
      </c>
      <c r="L140" s="21"/>
      <c r="M140" s="74"/>
      <c r="T140" s="30"/>
      <c r="AT140" s="11" t="s">
        <v>121</v>
      </c>
      <c r="AU140" s="11" t="s">
        <v>83</v>
      </c>
    </row>
    <row r="141" spans="2:65" s="8" customFormat="1" x14ac:dyDescent="0.2">
      <c r="B141" s="106"/>
      <c r="D141" s="72" t="s">
        <v>225</v>
      </c>
      <c r="E141" s="107" t="s">
        <v>17</v>
      </c>
      <c r="F141" s="108" t="s">
        <v>294</v>
      </c>
      <c r="H141" s="109">
        <v>-147</v>
      </c>
      <c r="L141" s="106"/>
      <c r="M141" s="110"/>
      <c r="T141" s="111"/>
      <c r="AT141" s="107" t="s">
        <v>225</v>
      </c>
      <c r="AU141" s="107" t="s">
        <v>83</v>
      </c>
      <c r="AV141" s="8" t="s">
        <v>83</v>
      </c>
      <c r="AW141" s="8" t="s">
        <v>34</v>
      </c>
      <c r="AX141" s="8" t="s">
        <v>81</v>
      </c>
      <c r="AY141" s="107" t="s">
        <v>119</v>
      </c>
    </row>
    <row r="142" spans="2:65" s="1" customFormat="1" ht="16.5" customHeight="1" x14ac:dyDescent="0.2">
      <c r="B142" s="21"/>
      <c r="C142" s="60" t="s">
        <v>295</v>
      </c>
      <c r="D142" s="60" t="s">
        <v>114</v>
      </c>
      <c r="E142" s="61" t="s">
        <v>296</v>
      </c>
      <c r="F142" s="62" t="s">
        <v>297</v>
      </c>
      <c r="G142" s="63" t="s">
        <v>199</v>
      </c>
      <c r="H142" s="64">
        <v>0.14699999999999999</v>
      </c>
      <c r="I142" s="265"/>
      <c r="J142" s="65">
        <f>ROUND(I142*H142,2)</f>
        <v>0</v>
      </c>
      <c r="K142" s="62" t="s">
        <v>17</v>
      </c>
      <c r="L142" s="21"/>
      <c r="M142" s="66" t="s">
        <v>17</v>
      </c>
      <c r="N142" s="67" t="s">
        <v>44</v>
      </c>
      <c r="O142" s="68">
        <v>0.13600000000000001</v>
      </c>
      <c r="P142" s="68">
        <f>O142*H142</f>
        <v>1.9991999999999999E-2</v>
      </c>
      <c r="Q142" s="68">
        <v>0</v>
      </c>
      <c r="R142" s="68">
        <f>Q142*H142</f>
        <v>0</v>
      </c>
      <c r="S142" s="68">
        <v>0</v>
      </c>
      <c r="T142" s="69">
        <f>S142*H142</f>
        <v>0</v>
      </c>
      <c r="AR142" s="70" t="s">
        <v>134</v>
      </c>
      <c r="AT142" s="70" t="s">
        <v>114</v>
      </c>
      <c r="AU142" s="70" t="s">
        <v>83</v>
      </c>
      <c r="AY142" s="11" t="s">
        <v>119</v>
      </c>
      <c r="BE142" s="71">
        <f>IF(N142="základní",J142,0)</f>
        <v>0</v>
      </c>
      <c r="BF142" s="71">
        <f>IF(N142="snížená",J142,0)</f>
        <v>0</v>
      </c>
      <c r="BG142" s="71">
        <f>IF(N142="zákl. přenesená",J142,0)</f>
        <v>0</v>
      </c>
      <c r="BH142" s="71">
        <f>IF(N142="sníž. přenesená",J142,0)</f>
        <v>0</v>
      </c>
      <c r="BI142" s="71">
        <f>IF(N142="nulová",J142,0)</f>
        <v>0</v>
      </c>
      <c r="BJ142" s="11" t="s">
        <v>81</v>
      </c>
      <c r="BK142" s="71">
        <f>ROUND(I142*H142,2)</f>
        <v>0</v>
      </c>
      <c r="BL142" s="11" t="s">
        <v>134</v>
      </c>
      <c r="BM142" s="70" t="s">
        <v>298</v>
      </c>
    </row>
    <row r="143" spans="2:65" s="1" customFormat="1" x14ac:dyDescent="0.2">
      <c r="B143" s="21"/>
      <c r="D143" s="72" t="s">
        <v>121</v>
      </c>
      <c r="F143" s="73" t="s">
        <v>299</v>
      </c>
      <c r="L143" s="21"/>
      <c r="M143" s="74"/>
      <c r="T143" s="30"/>
      <c r="AT143" s="11" t="s">
        <v>121</v>
      </c>
      <c r="AU143" s="11" t="s">
        <v>83</v>
      </c>
    </row>
    <row r="144" spans="2:65" s="8" customFormat="1" x14ac:dyDescent="0.2">
      <c r="B144" s="106"/>
      <c r="D144" s="72" t="s">
        <v>225</v>
      </c>
      <c r="E144" s="107" t="s">
        <v>17</v>
      </c>
      <c r="F144" s="108" t="s">
        <v>300</v>
      </c>
      <c r="H144" s="109">
        <v>0.14699999999999999</v>
      </c>
      <c r="L144" s="106"/>
      <c r="M144" s="110"/>
      <c r="T144" s="111"/>
      <c r="AT144" s="107" t="s">
        <v>225</v>
      </c>
      <c r="AU144" s="107" t="s">
        <v>83</v>
      </c>
      <c r="AV144" s="8" t="s">
        <v>83</v>
      </c>
      <c r="AW144" s="8" t="s">
        <v>34</v>
      </c>
      <c r="AX144" s="8" t="s">
        <v>73</v>
      </c>
      <c r="AY144" s="107" t="s">
        <v>119</v>
      </c>
    </row>
    <row r="145" spans="2:65" s="9" customFormat="1" x14ac:dyDescent="0.2">
      <c r="B145" s="112"/>
      <c r="D145" s="72" t="s">
        <v>225</v>
      </c>
      <c r="E145" s="113" t="s">
        <v>197</v>
      </c>
      <c r="F145" s="114" t="s">
        <v>301</v>
      </c>
      <c r="H145" s="115">
        <v>0.14699999999999999</v>
      </c>
      <c r="L145" s="112"/>
      <c r="M145" s="116"/>
      <c r="T145" s="117"/>
      <c r="AT145" s="113" t="s">
        <v>225</v>
      </c>
      <c r="AU145" s="113" t="s">
        <v>83</v>
      </c>
      <c r="AV145" s="9" t="s">
        <v>134</v>
      </c>
      <c r="AW145" s="9" t="s">
        <v>34</v>
      </c>
      <c r="AX145" s="9" t="s">
        <v>81</v>
      </c>
      <c r="AY145" s="113" t="s">
        <v>119</v>
      </c>
    </row>
    <row r="146" spans="2:65" s="1" customFormat="1" ht="16.5" customHeight="1" x14ac:dyDescent="0.2">
      <c r="B146" s="21"/>
      <c r="C146" s="60" t="s">
        <v>302</v>
      </c>
      <c r="D146" s="60" t="s">
        <v>114</v>
      </c>
      <c r="E146" s="61" t="s">
        <v>303</v>
      </c>
      <c r="F146" s="62" t="s">
        <v>304</v>
      </c>
      <c r="G146" s="63" t="s">
        <v>199</v>
      </c>
      <c r="H146" s="64">
        <v>0.14699999999999999</v>
      </c>
      <c r="I146" s="265"/>
      <c r="J146" s="65">
        <f>ROUND(I146*H146,2)</f>
        <v>0</v>
      </c>
      <c r="K146" s="62" t="s">
        <v>17</v>
      </c>
      <c r="L146" s="21"/>
      <c r="M146" s="66" t="s">
        <v>17</v>
      </c>
      <c r="N146" s="67" t="s">
        <v>44</v>
      </c>
      <c r="O146" s="68">
        <v>0</v>
      </c>
      <c r="P146" s="68">
        <f>O146*H146</f>
        <v>0</v>
      </c>
      <c r="Q146" s="68">
        <v>0</v>
      </c>
      <c r="R146" s="68">
        <f>Q146*H146</f>
        <v>0</v>
      </c>
      <c r="S146" s="68">
        <v>0</v>
      </c>
      <c r="T146" s="69">
        <f>S146*H146</f>
        <v>0</v>
      </c>
      <c r="AR146" s="70" t="s">
        <v>134</v>
      </c>
      <c r="AT146" s="70" t="s">
        <v>114</v>
      </c>
      <c r="AU146" s="70" t="s">
        <v>83</v>
      </c>
      <c r="AY146" s="11" t="s">
        <v>119</v>
      </c>
      <c r="BE146" s="71">
        <f>IF(N146="základní",J146,0)</f>
        <v>0</v>
      </c>
      <c r="BF146" s="71">
        <f>IF(N146="snížená",J146,0)</f>
        <v>0</v>
      </c>
      <c r="BG146" s="71">
        <f>IF(N146="zákl. přenesená",J146,0)</f>
        <v>0</v>
      </c>
      <c r="BH146" s="71">
        <f>IF(N146="sníž. přenesená",J146,0)</f>
        <v>0</v>
      </c>
      <c r="BI146" s="71">
        <f>IF(N146="nulová",J146,0)</f>
        <v>0</v>
      </c>
      <c r="BJ146" s="11" t="s">
        <v>81</v>
      </c>
      <c r="BK146" s="71">
        <f>ROUND(I146*H146,2)</f>
        <v>0</v>
      </c>
      <c r="BL146" s="11" t="s">
        <v>134</v>
      </c>
      <c r="BM146" s="70" t="s">
        <v>305</v>
      </c>
    </row>
    <row r="147" spans="2:65" s="1" customFormat="1" x14ac:dyDescent="0.2">
      <c r="B147" s="21"/>
      <c r="D147" s="72" t="s">
        <v>121</v>
      </c>
      <c r="F147" s="73" t="s">
        <v>304</v>
      </c>
      <c r="L147" s="21"/>
      <c r="M147" s="74"/>
      <c r="T147" s="30"/>
      <c r="AT147" s="11" t="s">
        <v>121</v>
      </c>
      <c r="AU147" s="11" t="s">
        <v>83</v>
      </c>
    </row>
    <row r="148" spans="2:65" s="8" customFormat="1" x14ac:dyDescent="0.2">
      <c r="B148" s="106"/>
      <c r="D148" s="72" t="s">
        <v>225</v>
      </c>
      <c r="E148" s="107" t="s">
        <v>17</v>
      </c>
      <c r="F148" s="108" t="s">
        <v>197</v>
      </c>
      <c r="H148" s="109">
        <v>0.14699999999999999</v>
      </c>
      <c r="L148" s="106"/>
      <c r="M148" s="110"/>
      <c r="T148" s="111"/>
      <c r="AT148" s="107" t="s">
        <v>225</v>
      </c>
      <c r="AU148" s="107" t="s">
        <v>83</v>
      </c>
      <c r="AV148" s="8" t="s">
        <v>83</v>
      </c>
      <c r="AW148" s="8" t="s">
        <v>34</v>
      </c>
      <c r="AX148" s="8" t="s">
        <v>81</v>
      </c>
      <c r="AY148" s="107" t="s">
        <v>119</v>
      </c>
    </row>
    <row r="149" spans="2:65" s="5" customFormat="1" ht="22.9" customHeight="1" x14ac:dyDescent="0.2">
      <c r="B149" s="83"/>
      <c r="D149" s="84" t="s">
        <v>72</v>
      </c>
      <c r="E149" s="97" t="s">
        <v>306</v>
      </c>
      <c r="F149" s="97" t="s">
        <v>307</v>
      </c>
      <c r="J149" s="98">
        <f>BK149</f>
        <v>0</v>
      </c>
      <c r="L149" s="83"/>
      <c r="M149" s="87"/>
      <c r="P149" s="88">
        <f>SUM(P150:P152)</f>
        <v>4.3215000000000003E-2</v>
      </c>
      <c r="R149" s="88">
        <f>SUM(R150:R152)</f>
        <v>0</v>
      </c>
      <c r="T149" s="89">
        <f>SUM(T150:T152)</f>
        <v>0</v>
      </c>
      <c r="AR149" s="84" t="s">
        <v>81</v>
      </c>
      <c r="AT149" s="90" t="s">
        <v>72</v>
      </c>
      <c r="AU149" s="90" t="s">
        <v>81</v>
      </c>
      <c r="AY149" s="84" t="s">
        <v>119</v>
      </c>
      <c r="BK149" s="91">
        <f>SUM(BK150:BK152)</f>
        <v>0</v>
      </c>
    </row>
    <row r="150" spans="2:65" s="1" customFormat="1" ht="16.5" customHeight="1" x14ac:dyDescent="0.2">
      <c r="B150" s="21"/>
      <c r="C150" s="60" t="s">
        <v>308</v>
      </c>
      <c r="D150" s="60" t="s">
        <v>114</v>
      </c>
      <c r="E150" s="61" t="s">
        <v>309</v>
      </c>
      <c r="F150" s="62" t="s">
        <v>310</v>
      </c>
      <c r="G150" s="63" t="s">
        <v>199</v>
      </c>
      <c r="H150" s="64">
        <v>0.129</v>
      </c>
      <c r="I150" s="265"/>
      <c r="J150" s="65">
        <f>ROUND(I150*H150,2)</f>
        <v>0</v>
      </c>
      <c r="K150" s="62" t="s">
        <v>221</v>
      </c>
      <c r="L150" s="21"/>
      <c r="M150" s="66" t="s">
        <v>17</v>
      </c>
      <c r="N150" s="67" t="s">
        <v>44</v>
      </c>
      <c r="O150" s="68">
        <v>0.33500000000000002</v>
      </c>
      <c r="P150" s="68">
        <f>O150*H150</f>
        <v>4.3215000000000003E-2</v>
      </c>
      <c r="Q150" s="68">
        <v>0</v>
      </c>
      <c r="R150" s="68">
        <f>Q150*H150</f>
        <v>0</v>
      </c>
      <c r="S150" s="68">
        <v>0</v>
      </c>
      <c r="T150" s="69">
        <f>S150*H150</f>
        <v>0</v>
      </c>
      <c r="AR150" s="70" t="s">
        <v>134</v>
      </c>
      <c r="AT150" s="70" t="s">
        <v>114</v>
      </c>
      <c r="AU150" s="70" t="s">
        <v>83</v>
      </c>
      <c r="AY150" s="11" t="s">
        <v>119</v>
      </c>
      <c r="BE150" s="71">
        <f>IF(N150="základní",J150,0)</f>
        <v>0</v>
      </c>
      <c r="BF150" s="71">
        <f>IF(N150="snížená",J150,0)</f>
        <v>0</v>
      </c>
      <c r="BG150" s="71">
        <f>IF(N150="zákl. přenesená",J150,0)</f>
        <v>0</v>
      </c>
      <c r="BH150" s="71">
        <f>IF(N150="sníž. přenesená",J150,0)</f>
        <v>0</v>
      </c>
      <c r="BI150" s="71">
        <f>IF(N150="nulová",J150,0)</f>
        <v>0</v>
      </c>
      <c r="BJ150" s="11" t="s">
        <v>81</v>
      </c>
      <c r="BK150" s="71">
        <f>ROUND(I150*H150,2)</f>
        <v>0</v>
      </c>
      <c r="BL150" s="11" t="s">
        <v>134</v>
      </c>
      <c r="BM150" s="70" t="s">
        <v>311</v>
      </c>
    </row>
    <row r="151" spans="2:65" s="1" customFormat="1" x14ac:dyDescent="0.2">
      <c r="B151" s="21"/>
      <c r="D151" s="72" t="s">
        <v>121</v>
      </c>
      <c r="F151" s="73" t="s">
        <v>312</v>
      </c>
      <c r="L151" s="21"/>
      <c r="M151" s="74"/>
      <c r="T151" s="30"/>
      <c r="AT151" s="11" t="s">
        <v>121</v>
      </c>
      <c r="AU151" s="11" t="s">
        <v>83</v>
      </c>
    </row>
    <row r="152" spans="2:65" s="1" customFormat="1" x14ac:dyDescent="0.2">
      <c r="B152" s="21"/>
      <c r="D152" s="99" t="s">
        <v>223</v>
      </c>
      <c r="F152" s="100" t="s">
        <v>313</v>
      </c>
      <c r="L152" s="21"/>
      <c r="M152" s="74"/>
      <c r="T152" s="30"/>
      <c r="AT152" s="11" t="s">
        <v>223</v>
      </c>
      <c r="AU152" s="11" t="s">
        <v>83</v>
      </c>
    </row>
    <row r="153" spans="2:65" s="5" customFormat="1" ht="25.9" customHeight="1" x14ac:dyDescent="0.2">
      <c r="B153" s="83"/>
      <c r="D153" s="84" t="s">
        <v>72</v>
      </c>
      <c r="E153" s="85" t="s">
        <v>314</v>
      </c>
      <c r="F153" s="85" t="s">
        <v>315</v>
      </c>
      <c r="J153" s="86">
        <f>BK153</f>
        <v>0</v>
      </c>
      <c r="L153" s="83"/>
      <c r="M153" s="87"/>
      <c r="P153" s="88">
        <f>P154+P162+P178</f>
        <v>49.351402000000007</v>
      </c>
      <c r="R153" s="88">
        <f>R154+R162+R178</f>
        <v>0.26003522000000001</v>
      </c>
      <c r="T153" s="89">
        <f>T154+T162+T178</f>
        <v>0.14699999999999999</v>
      </c>
      <c r="AR153" s="84" t="s">
        <v>83</v>
      </c>
      <c r="AT153" s="90" t="s">
        <v>72</v>
      </c>
      <c r="AU153" s="90" t="s">
        <v>73</v>
      </c>
      <c r="AY153" s="84" t="s">
        <v>119</v>
      </c>
      <c r="BK153" s="91">
        <f>BK154+BK162+BK178</f>
        <v>0</v>
      </c>
    </row>
    <row r="154" spans="2:65" s="5" customFormat="1" ht="22.9" customHeight="1" x14ac:dyDescent="0.2">
      <c r="B154" s="83"/>
      <c r="D154" s="84" t="s">
        <v>72</v>
      </c>
      <c r="E154" s="97" t="s">
        <v>316</v>
      </c>
      <c r="F154" s="97" t="s">
        <v>317</v>
      </c>
      <c r="J154" s="98">
        <f>BK154</f>
        <v>0</v>
      </c>
      <c r="L154" s="83"/>
      <c r="M154" s="87"/>
      <c r="P154" s="88">
        <f>SUM(P155:P161)</f>
        <v>5.5547499999999994</v>
      </c>
      <c r="R154" s="88">
        <f>SUM(R155:R161)</f>
        <v>6.4304399999999998E-2</v>
      </c>
      <c r="T154" s="89">
        <f>SUM(T155:T161)</f>
        <v>0</v>
      </c>
      <c r="AR154" s="84" t="s">
        <v>83</v>
      </c>
      <c r="AT154" s="90" t="s">
        <v>72</v>
      </c>
      <c r="AU154" s="90" t="s">
        <v>81</v>
      </c>
      <c r="AY154" s="84" t="s">
        <v>119</v>
      </c>
      <c r="BK154" s="91">
        <f>SUM(BK155:BK161)</f>
        <v>0</v>
      </c>
    </row>
    <row r="155" spans="2:65" s="1" customFormat="1" ht="16.5" customHeight="1" x14ac:dyDescent="0.2">
      <c r="B155" s="21"/>
      <c r="C155" s="60" t="s">
        <v>318</v>
      </c>
      <c r="D155" s="60" t="s">
        <v>114</v>
      </c>
      <c r="E155" s="61" t="s">
        <v>319</v>
      </c>
      <c r="F155" s="62" t="s">
        <v>320</v>
      </c>
      <c r="G155" s="63" t="s">
        <v>220</v>
      </c>
      <c r="H155" s="64">
        <v>12.07</v>
      </c>
      <c r="I155" s="265"/>
      <c r="J155" s="65">
        <f>ROUND(I155*H155,2)</f>
        <v>0</v>
      </c>
      <c r="K155" s="62" t="s">
        <v>221</v>
      </c>
      <c r="L155" s="21"/>
      <c r="M155" s="66" t="s">
        <v>17</v>
      </c>
      <c r="N155" s="67" t="s">
        <v>44</v>
      </c>
      <c r="O155" s="68">
        <v>0.42499999999999999</v>
      </c>
      <c r="P155" s="68">
        <f>O155*H155</f>
        <v>5.1297499999999996</v>
      </c>
      <c r="Q155" s="68">
        <v>4.9199999999999999E-3</v>
      </c>
      <c r="R155" s="68">
        <f>Q155*H155</f>
        <v>5.9384399999999997E-2</v>
      </c>
      <c r="S155" s="68">
        <v>0</v>
      </c>
      <c r="T155" s="69">
        <f>S155*H155</f>
        <v>0</v>
      </c>
      <c r="AR155" s="70" t="s">
        <v>318</v>
      </c>
      <c r="AT155" s="70" t="s">
        <v>114</v>
      </c>
      <c r="AU155" s="70" t="s">
        <v>83</v>
      </c>
      <c r="AY155" s="11" t="s">
        <v>119</v>
      </c>
      <c r="BE155" s="71">
        <f>IF(N155="základní",J155,0)</f>
        <v>0</v>
      </c>
      <c r="BF155" s="71">
        <f>IF(N155="snížená",J155,0)</f>
        <v>0</v>
      </c>
      <c r="BG155" s="71">
        <f>IF(N155="zákl. přenesená",J155,0)</f>
        <v>0</v>
      </c>
      <c r="BH155" s="71">
        <f>IF(N155="sníž. přenesená",J155,0)</f>
        <v>0</v>
      </c>
      <c r="BI155" s="71">
        <f>IF(N155="nulová",J155,0)</f>
        <v>0</v>
      </c>
      <c r="BJ155" s="11" t="s">
        <v>81</v>
      </c>
      <c r="BK155" s="71">
        <f>ROUND(I155*H155,2)</f>
        <v>0</v>
      </c>
      <c r="BL155" s="11" t="s">
        <v>318</v>
      </c>
      <c r="BM155" s="70" t="s">
        <v>321</v>
      </c>
    </row>
    <row r="156" spans="2:65" s="1" customFormat="1" x14ac:dyDescent="0.2">
      <c r="B156" s="21"/>
      <c r="D156" s="72" t="s">
        <v>121</v>
      </c>
      <c r="F156" s="73" t="s">
        <v>322</v>
      </c>
      <c r="L156" s="21"/>
      <c r="M156" s="74"/>
      <c r="T156" s="30"/>
      <c r="AT156" s="11" t="s">
        <v>121</v>
      </c>
      <c r="AU156" s="11" t="s">
        <v>83</v>
      </c>
    </row>
    <row r="157" spans="2:65" s="1" customFormat="1" x14ac:dyDescent="0.2">
      <c r="B157" s="21"/>
      <c r="D157" s="99" t="s">
        <v>223</v>
      </c>
      <c r="F157" s="100" t="s">
        <v>323</v>
      </c>
      <c r="L157" s="21"/>
      <c r="M157" s="74"/>
      <c r="T157" s="30"/>
      <c r="AT157" s="11" t="s">
        <v>223</v>
      </c>
      <c r="AU157" s="11" t="s">
        <v>83</v>
      </c>
    </row>
    <row r="158" spans="2:65" s="7" customFormat="1" x14ac:dyDescent="0.2">
      <c r="B158" s="101"/>
      <c r="D158" s="72" t="s">
        <v>225</v>
      </c>
      <c r="E158" s="102" t="s">
        <v>17</v>
      </c>
      <c r="F158" s="103" t="s">
        <v>324</v>
      </c>
      <c r="H158" s="102" t="s">
        <v>17</v>
      </c>
      <c r="L158" s="101"/>
      <c r="M158" s="104"/>
      <c r="T158" s="105"/>
      <c r="AT158" s="102" t="s">
        <v>225</v>
      </c>
      <c r="AU158" s="102" t="s">
        <v>83</v>
      </c>
      <c r="AV158" s="7" t="s">
        <v>81</v>
      </c>
      <c r="AW158" s="7" t="s">
        <v>34</v>
      </c>
      <c r="AX158" s="7" t="s">
        <v>73</v>
      </c>
      <c r="AY158" s="102" t="s">
        <v>119</v>
      </c>
    </row>
    <row r="159" spans="2:65" s="8" customFormat="1" x14ac:dyDescent="0.2">
      <c r="B159" s="106"/>
      <c r="D159" s="72" t="s">
        <v>225</v>
      </c>
      <c r="E159" s="107" t="s">
        <v>17</v>
      </c>
      <c r="F159" s="108" t="s">
        <v>325</v>
      </c>
      <c r="H159" s="109">
        <v>12.07</v>
      </c>
      <c r="L159" s="106"/>
      <c r="M159" s="110"/>
      <c r="T159" s="111"/>
      <c r="AT159" s="107" t="s">
        <v>225</v>
      </c>
      <c r="AU159" s="107" t="s">
        <v>83</v>
      </c>
      <c r="AV159" s="8" t="s">
        <v>83</v>
      </c>
      <c r="AW159" s="8" t="s">
        <v>34</v>
      </c>
      <c r="AX159" s="8" t="s">
        <v>81</v>
      </c>
      <c r="AY159" s="107" t="s">
        <v>119</v>
      </c>
    </row>
    <row r="160" spans="2:65" s="1" customFormat="1" ht="16.5" customHeight="1" x14ac:dyDescent="0.2">
      <c r="B160" s="21"/>
      <c r="C160" s="60" t="s">
        <v>326</v>
      </c>
      <c r="D160" s="60" t="s">
        <v>114</v>
      </c>
      <c r="E160" s="61" t="s">
        <v>327</v>
      </c>
      <c r="F160" s="62" t="s">
        <v>328</v>
      </c>
      <c r="G160" s="63" t="s">
        <v>153</v>
      </c>
      <c r="H160" s="64">
        <v>1</v>
      </c>
      <c r="I160" s="265"/>
      <c r="J160" s="65">
        <f>ROUND(I160*H160,2)</f>
        <v>0</v>
      </c>
      <c r="K160" s="62" t="s">
        <v>17</v>
      </c>
      <c r="L160" s="21"/>
      <c r="M160" s="66" t="s">
        <v>17</v>
      </c>
      <c r="N160" s="67" t="s">
        <v>44</v>
      </c>
      <c r="O160" s="68">
        <v>0.42499999999999999</v>
      </c>
      <c r="P160" s="68">
        <f>O160*H160</f>
        <v>0.42499999999999999</v>
      </c>
      <c r="Q160" s="68">
        <v>4.9199999999999999E-3</v>
      </c>
      <c r="R160" s="68">
        <f>Q160*H160</f>
        <v>4.9199999999999999E-3</v>
      </c>
      <c r="S160" s="68">
        <v>0</v>
      </c>
      <c r="T160" s="69">
        <f>S160*H160</f>
        <v>0</v>
      </c>
      <c r="AR160" s="70" t="s">
        <v>318</v>
      </c>
      <c r="AT160" s="70" t="s">
        <v>114</v>
      </c>
      <c r="AU160" s="70" t="s">
        <v>83</v>
      </c>
      <c r="AY160" s="11" t="s">
        <v>119</v>
      </c>
      <c r="BE160" s="71">
        <f>IF(N160="základní",J160,0)</f>
        <v>0</v>
      </c>
      <c r="BF160" s="71">
        <f>IF(N160="snížená",J160,0)</f>
        <v>0</v>
      </c>
      <c r="BG160" s="71">
        <f>IF(N160="zákl. přenesená",J160,0)</f>
        <v>0</v>
      </c>
      <c r="BH160" s="71">
        <f>IF(N160="sníž. přenesená",J160,0)</f>
        <v>0</v>
      </c>
      <c r="BI160" s="71">
        <f>IF(N160="nulová",J160,0)</f>
        <v>0</v>
      </c>
      <c r="BJ160" s="11" t="s">
        <v>81</v>
      </c>
      <c r="BK160" s="71">
        <f>ROUND(I160*H160,2)</f>
        <v>0</v>
      </c>
      <c r="BL160" s="11" t="s">
        <v>318</v>
      </c>
      <c r="BM160" s="70" t="s">
        <v>329</v>
      </c>
    </row>
    <row r="161" spans="2:65" s="1" customFormat="1" x14ac:dyDescent="0.2">
      <c r="B161" s="21"/>
      <c r="D161" s="72" t="s">
        <v>121</v>
      </c>
      <c r="F161" s="73" t="s">
        <v>322</v>
      </c>
      <c r="L161" s="21"/>
      <c r="M161" s="74"/>
      <c r="T161" s="30"/>
      <c r="AT161" s="11" t="s">
        <v>121</v>
      </c>
      <c r="AU161" s="11" t="s">
        <v>83</v>
      </c>
    </row>
    <row r="162" spans="2:65" s="5" customFormat="1" ht="22.9" customHeight="1" x14ac:dyDescent="0.2">
      <c r="B162" s="83"/>
      <c r="D162" s="84" t="s">
        <v>72</v>
      </c>
      <c r="E162" s="97" t="s">
        <v>330</v>
      </c>
      <c r="F162" s="97" t="s">
        <v>331</v>
      </c>
      <c r="J162" s="98">
        <f>BK162</f>
        <v>0</v>
      </c>
      <c r="L162" s="83"/>
      <c r="M162" s="87"/>
      <c r="P162" s="88">
        <f>SUM(P163:P177)</f>
        <v>6.4784999999999995</v>
      </c>
      <c r="R162" s="88">
        <f>SUM(R163:R177)</f>
        <v>2.6557999999999998E-2</v>
      </c>
      <c r="T162" s="89">
        <f>SUM(T163:T177)</f>
        <v>0</v>
      </c>
      <c r="AR162" s="84" t="s">
        <v>83</v>
      </c>
      <c r="AT162" s="90" t="s">
        <v>72</v>
      </c>
      <c r="AU162" s="90" t="s">
        <v>81</v>
      </c>
      <c r="AY162" s="84" t="s">
        <v>119</v>
      </c>
      <c r="BK162" s="91">
        <f>SUM(BK163:BK177)</f>
        <v>0</v>
      </c>
    </row>
    <row r="163" spans="2:65" s="1" customFormat="1" ht="16.5" customHeight="1" x14ac:dyDescent="0.2">
      <c r="B163" s="21"/>
      <c r="C163" s="60" t="s">
        <v>332</v>
      </c>
      <c r="D163" s="60" t="s">
        <v>114</v>
      </c>
      <c r="E163" s="61" t="s">
        <v>333</v>
      </c>
      <c r="F163" s="62" t="s">
        <v>334</v>
      </c>
      <c r="G163" s="63" t="s">
        <v>251</v>
      </c>
      <c r="H163" s="64">
        <v>2</v>
      </c>
      <c r="I163" s="265"/>
      <c r="J163" s="65">
        <f>ROUND(I163*H163,2)</f>
        <v>0</v>
      </c>
      <c r="K163" s="62" t="s">
        <v>221</v>
      </c>
      <c r="L163" s="21"/>
      <c r="M163" s="66" t="s">
        <v>17</v>
      </c>
      <c r="N163" s="67" t="s">
        <v>44</v>
      </c>
      <c r="O163" s="68">
        <v>0.48299999999999998</v>
      </c>
      <c r="P163" s="68">
        <f>O163*H163</f>
        <v>0.96599999999999997</v>
      </c>
      <c r="Q163" s="68">
        <v>0</v>
      </c>
      <c r="R163" s="68">
        <f>Q163*H163</f>
        <v>0</v>
      </c>
      <c r="S163" s="68">
        <v>0</v>
      </c>
      <c r="T163" s="69">
        <f>S163*H163</f>
        <v>0</v>
      </c>
      <c r="AR163" s="70" t="s">
        <v>318</v>
      </c>
      <c r="AT163" s="70" t="s">
        <v>114</v>
      </c>
      <c r="AU163" s="70" t="s">
        <v>83</v>
      </c>
      <c r="AY163" s="11" t="s">
        <v>119</v>
      </c>
      <c r="BE163" s="71">
        <f>IF(N163="základní",J163,0)</f>
        <v>0</v>
      </c>
      <c r="BF163" s="71">
        <f>IF(N163="snížená",J163,0)</f>
        <v>0</v>
      </c>
      <c r="BG163" s="71">
        <f>IF(N163="zákl. přenesená",J163,0)</f>
        <v>0</v>
      </c>
      <c r="BH163" s="71">
        <f>IF(N163="sníž. přenesená",J163,0)</f>
        <v>0</v>
      </c>
      <c r="BI163" s="71">
        <f>IF(N163="nulová",J163,0)</f>
        <v>0</v>
      </c>
      <c r="BJ163" s="11" t="s">
        <v>81</v>
      </c>
      <c r="BK163" s="71">
        <f>ROUND(I163*H163,2)</f>
        <v>0</v>
      </c>
      <c r="BL163" s="11" t="s">
        <v>318</v>
      </c>
      <c r="BM163" s="70" t="s">
        <v>335</v>
      </c>
    </row>
    <row r="164" spans="2:65" s="1" customFormat="1" x14ac:dyDescent="0.2">
      <c r="B164" s="21"/>
      <c r="D164" s="72" t="s">
        <v>121</v>
      </c>
      <c r="F164" s="73" t="s">
        <v>336</v>
      </c>
      <c r="L164" s="21"/>
      <c r="M164" s="74"/>
      <c r="T164" s="30"/>
      <c r="AT164" s="11" t="s">
        <v>121</v>
      </c>
      <c r="AU164" s="11" t="s">
        <v>83</v>
      </c>
    </row>
    <row r="165" spans="2:65" s="1" customFormat="1" x14ac:dyDescent="0.2">
      <c r="B165" s="21"/>
      <c r="D165" s="99" t="s">
        <v>223</v>
      </c>
      <c r="F165" s="100" t="s">
        <v>337</v>
      </c>
      <c r="L165" s="21"/>
      <c r="M165" s="74"/>
      <c r="T165" s="30"/>
      <c r="AT165" s="11" t="s">
        <v>223</v>
      </c>
      <c r="AU165" s="11" t="s">
        <v>83</v>
      </c>
    </row>
    <row r="166" spans="2:65" s="7" customFormat="1" x14ac:dyDescent="0.2">
      <c r="B166" s="101"/>
      <c r="D166" s="72" t="s">
        <v>225</v>
      </c>
      <c r="E166" s="102" t="s">
        <v>17</v>
      </c>
      <c r="F166" s="103" t="s">
        <v>338</v>
      </c>
      <c r="H166" s="102" t="s">
        <v>17</v>
      </c>
      <c r="L166" s="101"/>
      <c r="M166" s="104"/>
      <c r="T166" s="105"/>
      <c r="AT166" s="102" t="s">
        <v>225</v>
      </c>
      <c r="AU166" s="102" t="s">
        <v>83</v>
      </c>
      <c r="AV166" s="7" t="s">
        <v>81</v>
      </c>
      <c r="AW166" s="7" t="s">
        <v>34</v>
      </c>
      <c r="AX166" s="7" t="s">
        <v>73</v>
      </c>
      <c r="AY166" s="102" t="s">
        <v>119</v>
      </c>
    </row>
    <row r="167" spans="2:65" s="8" customFormat="1" x14ac:dyDescent="0.2">
      <c r="B167" s="106"/>
      <c r="D167" s="72" t="s">
        <v>225</v>
      </c>
      <c r="E167" s="107" t="s">
        <v>17</v>
      </c>
      <c r="F167" s="108" t="s">
        <v>339</v>
      </c>
      <c r="H167" s="109">
        <v>2</v>
      </c>
      <c r="L167" s="106"/>
      <c r="M167" s="110"/>
      <c r="T167" s="111"/>
      <c r="AT167" s="107" t="s">
        <v>225</v>
      </c>
      <c r="AU167" s="107" t="s">
        <v>83</v>
      </c>
      <c r="AV167" s="8" t="s">
        <v>83</v>
      </c>
      <c r="AW167" s="8" t="s">
        <v>34</v>
      </c>
      <c r="AX167" s="8" t="s">
        <v>81</v>
      </c>
      <c r="AY167" s="107" t="s">
        <v>119</v>
      </c>
    </row>
    <row r="168" spans="2:65" s="1" customFormat="1" ht="16.5" customHeight="1" x14ac:dyDescent="0.2">
      <c r="B168" s="21"/>
      <c r="C168" s="118" t="s">
        <v>340</v>
      </c>
      <c r="D168" s="118" t="s">
        <v>341</v>
      </c>
      <c r="E168" s="119" t="s">
        <v>342</v>
      </c>
      <c r="F168" s="120" t="s">
        <v>343</v>
      </c>
      <c r="G168" s="121" t="s">
        <v>251</v>
      </c>
      <c r="H168" s="122">
        <v>2</v>
      </c>
      <c r="I168" s="267"/>
      <c r="J168" s="123">
        <f>ROUND(I168*H168,2)</f>
        <v>0</v>
      </c>
      <c r="K168" s="120" t="s">
        <v>221</v>
      </c>
      <c r="L168" s="124"/>
      <c r="M168" s="125" t="s">
        <v>17</v>
      </c>
      <c r="N168" s="126" t="s">
        <v>44</v>
      </c>
      <c r="O168" s="68">
        <v>0</v>
      </c>
      <c r="P168" s="68">
        <f>O168*H168</f>
        <v>0</v>
      </c>
      <c r="Q168" s="68">
        <v>4.8999999999999998E-3</v>
      </c>
      <c r="R168" s="68">
        <f>Q168*H168</f>
        <v>9.7999999999999997E-3</v>
      </c>
      <c r="S168" s="68">
        <v>0</v>
      </c>
      <c r="T168" s="69">
        <f>S168*H168</f>
        <v>0</v>
      </c>
      <c r="AR168" s="70" t="s">
        <v>344</v>
      </c>
      <c r="AT168" s="70" t="s">
        <v>341</v>
      </c>
      <c r="AU168" s="70" t="s">
        <v>83</v>
      </c>
      <c r="AY168" s="11" t="s">
        <v>119</v>
      </c>
      <c r="BE168" s="71">
        <f>IF(N168="základní",J168,0)</f>
        <v>0</v>
      </c>
      <c r="BF168" s="71">
        <f>IF(N168="snížená",J168,0)</f>
        <v>0</v>
      </c>
      <c r="BG168" s="71">
        <f>IF(N168="zákl. přenesená",J168,0)</f>
        <v>0</v>
      </c>
      <c r="BH168" s="71">
        <f>IF(N168="sníž. přenesená",J168,0)</f>
        <v>0</v>
      </c>
      <c r="BI168" s="71">
        <f>IF(N168="nulová",J168,0)</f>
        <v>0</v>
      </c>
      <c r="BJ168" s="11" t="s">
        <v>81</v>
      </c>
      <c r="BK168" s="71">
        <f>ROUND(I168*H168,2)</f>
        <v>0</v>
      </c>
      <c r="BL168" s="11" t="s">
        <v>318</v>
      </c>
      <c r="BM168" s="70" t="s">
        <v>345</v>
      </c>
    </row>
    <row r="169" spans="2:65" s="1" customFormat="1" x14ac:dyDescent="0.2">
      <c r="B169" s="21"/>
      <c r="D169" s="72" t="s">
        <v>121</v>
      </c>
      <c r="F169" s="73" t="s">
        <v>343</v>
      </c>
      <c r="L169" s="21"/>
      <c r="M169" s="74"/>
      <c r="T169" s="30"/>
      <c r="AT169" s="11" t="s">
        <v>121</v>
      </c>
      <c r="AU169" s="11" t="s">
        <v>83</v>
      </c>
    </row>
    <row r="170" spans="2:65" s="1" customFormat="1" ht="16.5" customHeight="1" x14ac:dyDescent="0.2">
      <c r="B170" s="21"/>
      <c r="C170" s="60" t="s">
        <v>346</v>
      </c>
      <c r="D170" s="60" t="s">
        <v>114</v>
      </c>
      <c r="E170" s="61" t="s">
        <v>347</v>
      </c>
      <c r="F170" s="62" t="s">
        <v>348</v>
      </c>
      <c r="G170" s="63" t="s">
        <v>220</v>
      </c>
      <c r="H170" s="64">
        <v>31.5</v>
      </c>
      <c r="I170" s="265"/>
      <c r="J170" s="65">
        <f>ROUND(I170*H170,2)</f>
        <v>0</v>
      </c>
      <c r="K170" s="62" t="s">
        <v>221</v>
      </c>
      <c r="L170" s="21"/>
      <c r="M170" s="66" t="s">
        <v>17</v>
      </c>
      <c r="N170" s="67" t="s">
        <v>44</v>
      </c>
      <c r="O170" s="68">
        <v>0.17499999999999999</v>
      </c>
      <c r="P170" s="68">
        <f>O170*H170</f>
        <v>5.5124999999999993</v>
      </c>
      <c r="Q170" s="68">
        <v>4.0000000000000003E-5</v>
      </c>
      <c r="R170" s="68">
        <f>Q170*H170</f>
        <v>1.2600000000000001E-3</v>
      </c>
      <c r="S170" s="68">
        <v>0</v>
      </c>
      <c r="T170" s="69">
        <f>S170*H170</f>
        <v>0</v>
      </c>
      <c r="AR170" s="70" t="s">
        <v>318</v>
      </c>
      <c r="AT170" s="70" t="s">
        <v>114</v>
      </c>
      <c r="AU170" s="70" t="s">
        <v>83</v>
      </c>
      <c r="AY170" s="11" t="s">
        <v>119</v>
      </c>
      <c r="BE170" s="71">
        <f>IF(N170="základní",J170,0)</f>
        <v>0</v>
      </c>
      <c r="BF170" s="71">
        <f>IF(N170="snížená",J170,0)</f>
        <v>0</v>
      </c>
      <c r="BG170" s="71">
        <f>IF(N170="zákl. přenesená",J170,0)</f>
        <v>0</v>
      </c>
      <c r="BH170" s="71">
        <f>IF(N170="sníž. přenesená",J170,0)</f>
        <v>0</v>
      </c>
      <c r="BI170" s="71">
        <f>IF(N170="nulová",J170,0)</f>
        <v>0</v>
      </c>
      <c r="BJ170" s="11" t="s">
        <v>81</v>
      </c>
      <c r="BK170" s="71">
        <f>ROUND(I170*H170,2)</f>
        <v>0</v>
      </c>
      <c r="BL170" s="11" t="s">
        <v>318</v>
      </c>
      <c r="BM170" s="70" t="s">
        <v>349</v>
      </c>
    </row>
    <row r="171" spans="2:65" s="1" customFormat="1" x14ac:dyDescent="0.2">
      <c r="B171" s="21"/>
      <c r="D171" s="72" t="s">
        <v>121</v>
      </c>
      <c r="F171" s="73" t="s">
        <v>350</v>
      </c>
      <c r="L171" s="21"/>
      <c r="M171" s="74"/>
      <c r="T171" s="30"/>
      <c r="AT171" s="11" t="s">
        <v>121</v>
      </c>
      <c r="AU171" s="11" t="s">
        <v>83</v>
      </c>
    </row>
    <row r="172" spans="2:65" s="1" customFormat="1" x14ac:dyDescent="0.2">
      <c r="B172" s="21"/>
      <c r="D172" s="99" t="s">
        <v>223</v>
      </c>
      <c r="F172" s="100" t="s">
        <v>351</v>
      </c>
      <c r="L172" s="21"/>
      <c r="M172" s="74"/>
      <c r="T172" s="30"/>
      <c r="AT172" s="11" t="s">
        <v>223</v>
      </c>
      <c r="AU172" s="11" t="s">
        <v>83</v>
      </c>
    </row>
    <row r="173" spans="2:65" s="7" customFormat="1" x14ac:dyDescent="0.2">
      <c r="B173" s="101"/>
      <c r="D173" s="72" t="s">
        <v>225</v>
      </c>
      <c r="E173" s="102" t="s">
        <v>17</v>
      </c>
      <c r="F173" s="103" t="s">
        <v>247</v>
      </c>
      <c r="H173" s="102" t="s">
        <v>17</v>
      </c>
      <c r="L173" s="101"/>
      <c r="M173" s="104"/>
      <c r="T173" s="105"/>
      <c r="AT173" s="102" t="s">
        <v>225</v>
      </c>
      <c r="AU173" s="102" t="s">
        <v>83</v>
      </c>
      <c r="AV173" s="7" t="s">
        <v>81</v>
      </c>
      <c r="AW173" s="7" t="s">
        <v>34</v>
      </c>
      <c r="AX173" s="7" t="s">
        <v>73</v>
      </c>
      <c r="AY173" s="102" t="s">
        <v>119</v>
      </c>
    </row>
    <row r="174" spans="2:65" s="8" customFormat="1" x14ac:dyDescent="0.2">
      <c r="B174" s="106"/>
      <c r="D174" s="72" t="s">
        <v>225</v>
      </c>
      <c r="E174" s="107" t="s">
        <v>17</v>
      </c>
      <c r="F174" s="108" t="s">
        <v>352</v>
      </c>
      <c r="H174" s="109">
        <v>31.5</v>
      </c>
      <c r="L174" s="106"/>
      <c r="M174" s="110"/>
      <c r="T174" s="111"/>
      <c r="AT174" s="107" t="s">
        <v>225</v>
      </c>
      <c r="AU174" s="107" t="s">
        <v>83</v>
      </c>
      <c r="AV174" s="8" t="s">
        <v>83</v>
      </c>
      <c r="AW174" s="8" t="s">
        <v>34</v>
      </c>
      <c r="AX174" s="8" t="s">
        <v>81</v>
      </c>
      <c r="AY174" s="107" t="s">
        <v>119</v>
      </c>
    </row>
    <row r="175" spans="2:65" s="1" customFormat="1" ht="16.5" customHeight="1" x14ac:dyDescent="0.2">
      <c r="B175" s="21"/>
      <c r="C175" s="118" t="s">
        <v>7</v>
      </c>
      <c r="D175" s="118" t="s">
        <v>341</v>
      </c>
      <c r="E175" s="119" t="s">
        <v>353</v>
      </c>
      <c r="F175" s="120" t="s">
        <v>354</v>
      </c>
      <c r="G175" s="121" t="s">
        <v>220</v>
      </c>
      <c r="H175" s="122">
        <v>37.799999999999997</v>
      </c>
      <c r="I175" s="267"/>
      <c r="J175" s="123">
        <f>ROUND(I175*H175,2)</f>
        <v>0</v>
      </c>
      <c r="K175" s="120" t="s">
        <v>221</v>
      </c>
      <c r="L175" s="124"/>
      <c r="M175" s="125" t="s">
        <v>17</v>
      </c>
      <c r="N175" s="126" t="s">
        <v>44</v>
      </c>
      <c r="O175" s="68">
        <v>0</v>
      </c>
      <c r="P175" s="68">
        <f>O175*H175</f>
        <v>0</v>
      </c>
      <c r="Q175" s="68">
        <v>4.0999999999999999E-4</v>
      </c>
      <c r="R175" s="68">
        <f>Q175*H175</f>
        <v>1.5497999999999998E-2</v>
      </c>
      <c r="S175" s="68">
        <v>0</v>
      </c>
      <c r="T175" s="69">
        <f>S175*H175</f>
        <v>0</v>
      </c>
      <c r="AR175" s="70" t="s">
        <v>344</v>
      </c>
      <c r="AT175" s="70" t="s">
        <v>341</v>
      </c>
      <c r="AU175" s="70" t="s">
        <v>83</v>
      </c>
      <c r="AY175" s="11" t="s">
        <v>119</v>
      </c>
      <c r="BE175" s="71">
        <f>IF(N175="základní",J175,0)</f>
        <v>0</v>
      </c>
      <c r="BF175" s="71">
        <f>IF(N175="snížená",J175,0)</f>
        <v>0</v>
      </c>
      <c r="BG175" s="71">
        <f>IF(N175="zákl. přenesená",J175,0)</f>
        <v>0</v>
      </c>
      <c r="BH175" s="71">
        <f>IF(N175="sníž. přenesená",J175,0)</f>
        <v>0</v>
      </c>
      <c r="BI175" s="71">
        <f>IF(N175="nulová",J175,0)</f>
        <v>0</v>
      </c>
      <c r="BJ175" s="11" t="s">
        <v>81</v>
      </c>
      <c r="BK175" s="71">
        <f>ROUND(I175*H175,2)</f>
        <v>0</v>
      </c>
      <c r="BL175" s="11" t="s">
        <v>318</v>
      </c>
      <c r="BM175" s="70" t="s">
        <v>355</v>
      </c>
    </row>
    <row r="176" spans="2:65" s="1" customFormat="1" x14ac:dyDescent="0.2">
      <c r="B176" s="21"/>
      <c r="D176" s="72" t="s">
        <v>121</v>
      </c>
      <c r="F176" s="73" t="s">
        <v>354</v>
      </c>
      <c r="L176" s="21"/>
      <c r="M176" s="74"/>
      <c r="T176" s="30"/>
      <c r="AT176" s="11" t="s">
        <v>121</v>
      </c>
      <c r="AU176" s="11" t="s">
        <v>83</v>
      </c>
    </row>
    <row r="177" spans="2:65" s="8" customFormat="1" x14ac:dyDescent="0.2">
      <c r="B177" s="106"/>
      <c r="D177" s="72" t="s">
        <v>225</v>
      </c>
      <c r="F177" s="108" t="s">
        <v>356</v>
      </c>
      <c r="H177" s="109">
        <v>37.799999999999997</v>
      </c>
      <c r="L177" s="106"/>
      <c r="M177" s="110"/>
      <c r="T177" s="111"/>
      <c r="AT177" s="107" t="s">
        <v>225</v>
      </c>
      <c r="AU177" s="107" t="s">
        <v>83</v>
      </c>
      <c r="AV177" s="8" t="s">
        <v>83</v>
      </c>
      <c r="AW177" s="8" t="s">
        <v>4</v>
      </c>
      <c r="AX177" s="8" t="s">
        <v>81</v>
      </c>
      <c r="AY177" s="107" t="s">
        <v>119</v>
      </c>
    </row>
    <row r="178" spans="2:65" s="5" customFormat="1" ht="22.9" customHeight="1" x14ac:dyDescent="0.2">
      <c r="B178" s="83"/>
      <c r="D178" s="84" t="s">
        <v>72</v>
      </c>
      <c r="E178" s="97" t="s">
        <v>357</v>
      </c>
      <c r="F178" s="97" t="s">
        <v>358</v>
      </c>
      <c r="J178" s="98">
        <f>BK178</f>
        <v>0</v>
      </c>
      <c r="L178" s="83"/>
      <c r="M178" s="87"/>
      <c r="P178" s="88">
        <f>SUM(P179:P239)</f>
        <v>37.318152000000005</v>
      </c>
      <c r="R178" s="88">
        <f>SUM(R179:R239)</f>
        <v>0.16917282</v>
      </c>
      <c r="T178" s="89">
        <f>SUM(T179:T239)</f>
        <v>0.14699999999999999</v>
      </c>
      <c r="AR178" s="84" t="s">
        <v>83</v>
      </c>
      <c r="AT178" s="90" t="s">
        <v>72</v>
      </c>
      <c r="AU178" s="90" t="s">
        <v>81</v>
      </c>
      <c r="AY178" s="84" t="s">
        <v>119</v>
      </c>
      <c r="BK178" s="91">
        <f>SUM(BK179:BK239)</f>
        <v>0</v>
      </c>
    </row>
    <row r="179" spans="2:65" s="1" customFormat="1" ht="16.5" customHeight="1" x14ac:dyDescent="0.2">
      <c r="B179" s="21"/>
      <c r="C179" s="60" t="s">
        <v>359</v>
      </c>
      <c r="D179" s="60" t="s">
        <v>114</v>
      </c>
      <c r="E179" s="61" t="s">
        <v>360</v>
      </c>
      <c r="F179" s="62" t="s">
        <v>361</v>
      </c>
      <c r="G179" s="63" t="s">
        <v>243</v>
      </c>
      <c r="H179" s="64">
        <v>6.3460000000000001</v>
      </c>
      <c r="I179" s="265"/>
      <c r="J179" s="65">
        <f>ROUND(I179*H179,2)</f>
        <v>0</v>
      </c>
      <c r="K179" s="62" t="s">
        <v>221</v>
      </c>
      <c r="L179" s="21"/>
      <c r="M179" s="66" t="s">
        <v>17</v>
      </c>
      <c r="N179" s="67" t="s">
        <v>44</v>
      </c>
      <c r="O179" s="68">
        <v>0.6</v>
      </c>
      <c r="P179" s="68">
        <f>O179*H179</f>
        <v>3.8075999999999999</v>
      </c>
      <c r="Q179" s="68">
        <v>6.7000000000000002E-4</v>
      </c>
      <c r="R179" s="68">
        <f>Q179*H179</f>
        <v>4.2518199999999999E-3</v>
      </c>
      <c r="S179" s="68">
        <v>0</v>
      </c>
      <c r="T179" s="69">
        <f>S179*H179</f>
        <v>0</v>
      </c>
      <c r="AR179" s="70" t="s">
        <v>318</v>
      </c>
      <c r="AT179" s="70" t="s">
        <v>114</v>
      </c>
      <c r="AU179" s="70" t="s">
        <v>83</v>
      </c>
      <c r="AY179" s="11" t="s">
        <v>119</v>
      </c>
      <c r="BE179" s="71">
        <f>IF(N179="základní",J179,0)</f>
        <v>0</v>
      </c>
      <c r="BF179" s="71">
        <f>IF(N179="snížená",J179,0)</f>
        <v>0</v>
      </c>
      <c r="BG179" s="71">
        <f>IF(N179="zákl. přenesená",J179,0)</f>
        <v>0</v>
      </c>
      <c r="BH179" s="71">
        <f>IF(N179="sníž. přenesená",J179,0)</f>
        <v>0</v>
      </c>
      <c r="BI179" s="71">
        <f>IF(N179="nulová",J179,0)</f>
        <v>0</v>
      </c>
      <c r="BJ179" s="11" t="s">
        <v>81</v>
      </c>
      <c r="BK179" s="71">
        <f>ROUND(I179*H179,2)</f>
        <v>0</v>
      </c>
      <c r="BL179" s="11" t="s">
        <v>318</v>
      </c>
      <c r="BM179" s="70" t="s">
        <v>362</v>
      </c>
    </row>
    <row r="180" spans="2:65" s="1" customFormat="1" x14ac:dyDescent="0.2">
      <c r="B180" s="21"/>
      <c r="D180" s="72" t="s">
        <v>121</v>
      </c>
      <c r="F180" s="73" t="s">
        <v>363</v>
      </c>
      <c r="L180" s="21"/>
      <c r="M180" s="74"/>
      <c r="T180" s="30"/>
      <c r="AT180" s="11" t="s">
        <v>121</v>
      </c>
      <c r="AU180" s="11" t="s">
        <v>83</v>
      </c>
    </row>
    <row r="181" spans="2:65" s="1" customFormat="1" x14ac:dyDescent="0.2">
      <c r="B181" s="21"/>
      <c r="D181" s="99" t="s">
        <v>223</v>
      </c>
      <c r="F181" s="100" t="s">
        <v>364</v>
      </c>
      <c r="L181" s="21"/>
      <c r="M181" s="74"/>
      <c r="T181" s="30"/>
      <c r="AT181" s="11" t="s">
        <v>223</v>
      </c>
      <c r="AU181" s="11" t="s">
        <v>83</v>
      </c>
    </row>
    <row r="182" spans="2:65" s="7" customFormat="1" x14ac:dyDescent="0.2">
      <c r="B182" s="101"/>
      <c r="D182" s="72" t="s">
        <v>225</v>
      </c>
      <c r="E182" s="102" t="s">
        <v>17</v>
      </c>
      <c r="F182" s="103" t="s">
        <v>365</v>
      </c>
      <c r="H182" s="102" t="s">
        <v>17</v>
      </c>
      <c r="L182" s="101"/>
      <c r="M182" s="104"/>
      <c r="T182" s="105"/>
      <c r="AT182" s="102" t="s">
        <v>225</v>
      </c>
      <c r="AU182" s="102" t="s">
        <v>83</v>
      </c>
      <c r="AV182" s="7" t="s">
        <v>81</v>
      </c>
      <c r="AW182" s="7" t="s">
        <v>34</v>
      </c>
      <c r="AX182" s="7" t="s">
        <v>73</v>
      </c>
      <c r="AY182" s="102" t="s">
        <v>119</v>
      </c>
    </row>
    <row r="183" spans="2:65" s="8" customFormat="1" x14ac:dyDescent="0.2">
      <c r="B183" s="106"/>
      <c r="D183" s="72" t="s">
        <v>225</v>
      </c>
      <c r="E183" s="107" t="s">
        <v>17</v>
      </c>
      <c r="F183" s="108" t="s">
        <v>366</v>
      </c>
      <c r="H183" s="109">
        <v>3.6059999999999999</v>
      </c>
      <c r="L183" s="106"/>
      <c r="M183" s="110"/>
      <c r="T183" s="111"/>
      <c r="AT183" s="107" t="s">
        <v>225</v>
      </c>
      <c r="AU183" s="107" t="s">
        <v>83</v>
      </c>
      <c r="AV183" s="8" t="s">
        <v>83</v>
      </c>
      <c r="AW183" s="8" t="s">
        <v>34</v>
      </c>
      <c r="AX183" s="8" t="s">
        <v>73</v>
      </c>
      <c r="AY183" s="107" t="s">
        <v>119</v>
      </c>
    </row>
    <row r="184" spans="2:65" s="8" customFormat="1" x14ac:dyDescent="0.2">
      <c r="B184" s="106"/>
      <c r="D184" s="72" t="s">
        <v>225</v>
      </c>
      <c r="E184" s="107" t="s">
        <v>17</v>
      </c>
      <c r="F184" s="108" t="s">
        <v>367</v>
      </c>
      <c r="H184" s="109">
        <v>2.74</v>
      </c>
      <c r="L184" s="106"/>
      <c r="M184" s="110"/>
      <c r="T184" s="111"/>
      <c r="AT184" s="107" t="s">
        <v>225</v>
      </c>
      <c r="AU184" s="107" t="s">
        <v>83</v>
      </c>
      <c r="AV184" s="8" t="s">
        <v>83</v>
      </c>
      <c r="AW184" s="8" t="s">
        <v>34</v>
      </c>
      <c r="AX184" s="8" t="s">
        <v>73</v>
      </c>
      <c r="AY184" s="107" t="s">
        <v>119</v>
      </c>
    </row>
    <row r="185" spans="2:65" s="9" customFormat="1" x14ac:dyDescent="0.2">
      <c r="B185" s="112"/>
      <c r="D185" s="72" t="s">
        <v>225</v>
      </c>
      <c r="E185" s="113" t="s">
        <v>17</v>
      </c>
      <c r="F185" s="114" t="s">
        <v>301</v>
      </c>
      <c r="H185" s="115">
        <v>6.3460000000000001</v>
      </c>
      <c r="L185" s="112"/>
      <c r="M185" s="116"/>
      <c r="T185" s="117"/>
      <c r="AT185" s="113" t="s">
        <v>225</v>
      </c>
      <c r="AU185" s="113" t="s">
        <v>83</v>
      </c>
      <c r="AV185" s="9" t="s">
        <v>134</v>
      </c>
      <c r="AW185" s="9" t="s">
        <v>34</v>
      </c>
      <c r="AX185" s="9" t="s">
        <v>81</v>
      </c>
      <c r="AY185" s="113" t="s">
        <v>119</v>
      </c>
    </row>
    <row r="186" spans="2:65" s="1" customFormat="1" ht="16.5" customHeight="1" x14ac:dyDescent="0.2">
      <c r="B186" s="21"/>
      <c r="C186" s="118" t="s">
        <v>368</v>
      </c>
      <c r="D186" s="118" t="s">
        <v>341</v>
      </c>
      <c r="E186" s="119" t="s">
        <v>369</v>
      </c>
      <c r="F186" s="120" t="s">
        <v>370</v>
      </c>
      <c r="G186" s="121" t="s">
        <v>243</v>
      </c>
      <c r="H186" s="122">
        <v>2.74</v>
      </c>
      <c r="I186" s="267"/>
      <c r="J186" s="123">
        <f>ROUND(I186*H186,2)</f>
        <v>0</v>
      </c>
      <c r="K186" s="120" t="s">
        <v>17</v>
      </c>
      <c r="L186" s="124"/>
      <c r="M186" s="125" t="s">
        <v>17</v>
      </c>
      <c r="N186" s="126" t="s">
        <v>44</v>
      </c>
      <c r="O186" s="68">
        <v>0</v>
      </c>
      <c r="P186" s="68">
        <f>O186*H186</f>
        <v>0</v>
      </c>
      <c r="Q186" s="68">
        <v>2.35E-2</v>
      </c>
      <c r="R186" s="68">
        <f>Q186*H186</f>
        <v>6.4390000000000003E-2</v>
      </c>
      <c r="S186" s="68">
        <v>0</v>
      </c>
      <c r="T186" s="69">
        <f>S186*H186</f>
        <v>0</v>
      </c>
      <c r="AR186" s="70" t="s">
        <v>344</v>
      </c>
      <c r="AT186" s="70" t="s">
        <v>341</v>
      </c>
      <c r="AU186" s="70" t="s">
        <v>83</v>
      </c>
      <c r="AY186" s="11" t="s">
        <v>119</v>
      </c>
      <c r="BE186" s="71">
        <f>IF(N186="základní",J186,0)</f>
        <v>0</v>
      </c>
      <c r="BF186" s="71">
        <f>IF(N186="snížená",J186,0)</f>
        <v>0</v>
      </c>
      <c r="BG186" s="71">
        <f>IF(N186="zákl. přenesená",J186,0)</f>
        <v>0</v>
      </c>
      <c r="BH186" s="71">
        <f>IF(N186="sníž. přenesená",J186,0)</f>
        <v>0</v>
      </c>
      <c r="BI186" s="71">
        <f>IF(N186="nulová",J186,0)</f>
        <v>0</v>
      </c>
      <c r="BJ186" s="11" t="s">
        <v>81</v>
      </c>
      <c r="BK186" s="71">
        <f>ROUND(I186*H186,2)</f>
        <v>0</v>
      </c>
      <c r="BL186" s="11" t="s">
        <v>318</v>
      </c>
      <c r="BM186" s="70" t="s">
        <v>371</v>
      </c>
    </row>
    <row r="187" spans="2:65" s="1" customFormat="1" x14ac:dyDescent="0.2">
      <c r="B187" s="21"/>
      <c r="D187" s="72" t="s">
        <v>121</v>
      </c>
      <c r="F187" s="73" t="s">
        <v>370</v>
      </c>
      <c r="L187" s="21"/>
      <c r="M187" s="74"/>
      <c r="T187" s="30"/>
      <c r="AT187" s="11" t="s">
        <v>121</v>
      </c>
      <c r="AU187" s="11" t="s">
        <v>83</v>
      </c>
    </row>
    <row r="188" spans="2:65" s="7" customFormat="1" x14ac:dyDescent="0.2">
      <c r="B188" s="101"/>
      <c r="D188" s="72" t="s">
        <v>225</v>
      </c>
      <c r="E188" s="102" t="s">
        <v>17</v>
      </c>
      <c r="F188" s="103" t="s">
        <v>365</v>
      </c>
      <c r="H188" s="102" t="s">
        <v>17</v>
      </c>
      <c r="L188" s="101"/>
      <c r="M188" s="104"/>
      <c r="T188" s="105"/>
      <c r="AT188" s="102" t="s">
        <v>225</v>
      </c>
      <c r="AU188" s="102" t="s">
        <v>83</v>
      </c>
      <c r="AV188" s="7" t="s">
        <v>81</v>
      </c>
      <c r="AW188" s="7" t="s">
        <v>34</v>
      </c>
      <c r="AX188" s="7" t="s">
        <v>73</v>
      </c>
      <c r="AY188" s="102" t="s">
        <v>119</v>
      </c>
    </row>
    <row r="189" spans="2:65" s="8" customFormat="1" x14ac:dyDescent="0.2">
      <c r="B189" s="106"/>
      <c r="D189" s="72" t="s">
        <v>225</v>
      </c>
      <c r="E189" s="107" t="s">
        <v>17</v>
      </c>
      <c r="F189" s="108" t="s">
        <v>367</v>
      </c>
      <c r="H189" s="109">
        <v>2.74</v>
      </c>
      <c r="L189" s="106"/>
      <c r="M189" s="110"/>
      <c r="T189" s="111"/>
      <c r="AT189" s="107" t="s">
        <v>225</v>
      </c>
      <c r="AU189" s="107" t="s">
        <v>83</v>
      </c>
      <c r="AV189" s="8" t="s">
        <v>83</v>
      </c>
      <c r="AW189" s="8" t="s">
        <v>34</v>
      </c>
      <c r="AX189" s="8" t="s">
        <v>81</v>
      </c>
      <c r="AY189" s="107" t="s">
        <v>119</v>
      </c>
    </row>
    <row r="190" spans="2:65" s="1" customFormat="1" ht="16.5" customHeight="1" x14ac:dyDescent="0.2">
      <c r="B190" s="21"/>
      <c r="C190" s="118" t="s">
        <v>372</v>
      </c>
      <c r="D190" s="118" t="s">
        <v>341</v>
      </c>
      <c r="E190" s="119" t="s">
        <v>373</v>
      </c>
      <c r="F190" s="120" t="s">
        <v>374</v>
      </c>
      <c r="G190" s="121" t="s">
        <v>243</v>
      </c>
      <c r="H190" s="122">
        <v>3.6059999999999999</v>
      </c>
      <c r="I190" s="267"/>
      <c r="J190" s="123">
        <f>ROUND(I190*H190,2)</f>
        <v>0</v>
      </c>
      <c r="K190" s="120" t="s">
        <v>17</v>
      </c>
      <c r="L190" s="124"/>
      <c r="M190" s="125" t="s">
        <v>17</v>
      </c>
      <c r="N190" s="126" t="s">
        <v>44</v>
      </c>
      <c r="O190" s="68">
        <v>0</v>
      </c>
      <c r="P190" s="68">
        <f>O190*H190</f>
        <v>0</v>
      </c>
      <c r="Q190" s="68">
        <v>2.35E-2</v>
      </c>
      <c r="R190" s="68">
        <f>Q190*H190</f>
        <v>8.4740999999999997E-2</v>
      </c>
      <c r="S190" s="68">
        <v>0</v>
      </c>
      <c r="T190" s="69">
        <f>S190*H190</f>
        <v>0</v>
      </c>
      <c r="AR190" s="70" t="s">
        <v>344</v>
      </c>
      <c r="AT190" s="70" t="s">
        <v>341</v>
      </c>
      <c r="AU190" s="70" t="s">
        <v>83</v>
      </c>
      <c r="AY190" s="11" t="s">
        <v>119</v>
      </c>
      <c r="BE190" s="71">
        <f>IF(N190="základní",J190,0)</f>
        <v>0</v>
      </c>
      <c r="BF190" s="71">
        <f>IF(N190="snížená",J190,0)</f>
        <v>0</v>
      </c>
      <c r="BG190" s="71">
        <f>IF(N190="zákl. přenesená",J190,0)</f>
        <v>0</v>
      </c>
      <c r="BH190" s="71">
        <f>IF(N190="sníž. přenesená",J190,0)</f>
        <v>0</v>
      </c>
      <c r="BI190" s="71">
        <f>IF(N190="nulová",J190,0)</f>
        <v>0</v>
      </c>
      <c r="BJ190" s="11" t="s">
        <v>81</v>
      </c>
      <c r="BK190" s="71">
        <f>ROUND(I190*H190,2)</f>
        <v>0</v>
      </c>
      <c r="BL190" s="11" t="s">
        <v>318</v>
      </c>
      <c r="BM190" s="70" t="s">
        <v>375</v>
      </c>
    </row>
    <row r="191" spans="2:65" s="1" customFormat="1" x14ac:dyDescent="0.2">
      <c r="B191" s="21"/>
      <c r="D191" s="72" t="s">
        <v>121</v>
      </c>
      <c r="F191" s="73" t="s">
        <v>374</v>
      </c>
      <c r="L191" s="21"/>
      <c r="M191" s="74"/>
      <c r="T191" s="30"/>
      <c r="AT191" s="11" t="s">
        <v>121</v>
      </c>
      <c r="AU191" s="11" t="s">
        <v>83</v>
      </c>
    </row>
    <row r="192" spans="2:65" s="7" customFormat="1" x14ac:dyDescent="0.2">
      <c r="B192" s="101"/>
      <c r="D192" s="72" t="s">
        <v>225</v>
      </c>
      <c r="E192" s="102" t="s">
        <v>17</v>
      </c>
      <c r="F192" s="103" t="s">
        <v>365</v>
      </c>
      <c r="H192" s="102" t="s">
        <v>17</v>
      </c>
      <c r="L192" s="101"/>
      <c r="M192" s="104"/>
      <c r="T192" s="105"/>
      <c r="AT192" s="102" t="s">
        <v>225</v>
      </c>
      <c r="AU192" s="102" t="s">
        <v>83</v>
      </c>
      <c r="AV192" s="7" t="s">
        <v>81</v>
      </c>
      <c r="AW192" s="7" t="s">
        <v>34</v>
      </c>
      <c r="AX192" s="7" t="s">
        <v>73</v>
      </c>
      <c r="AY192" s="102" t="s">
        <v>119</v>
      </c>
    </row>
    <row r="193" spans="2:65" s="8" customFormat="1" x14ac:dyDescent="0.2">
      <c r="B193" s="106"/>
      <c r="D193" s="72" t="s">
        <v>225</v>
      </c>
      <c r="E193" s="107" t="s">
        <v>17</v>
      </c>
      <c r="F193" s="108" t="s">
        <v>366</v>
      </c>
      <c r="H193" s="109">
        <v>3.6059999999999999</v>
      </c>
      <c r="L193" s="106"/>
      <c r="M193" s="110"/>
      <c r="T193" s="111"/>
      <c r="AT193" s="107" t="s">
        <v>225</v>
      </c>
      <c r="AU193" s="107" t="s">
        <v>83</v>
      </c>
      <c r="AV193" s="8" t="s">
        <v>83</v>
      </c>
      <c r="AW193" s="8" t="s">
        <v>34</v>
      </c>
      <c r="AX193" s="8" t="s">
        <v>81</v>
      </c>
      <c r="AY193" s="107" t="s">
        <v>119</v>
      </c>
    </row>
    <row r="194" spans="2:65" s="1" customFormat="1" ht="16.5" customHeight="1" x14ac:dyDescent="0.2">
      <c r="B194" s="21"/>
      <c r="C194" s="60" t="s">
        <v>376</v>
      </c>
      <c r="D194" s="60" t="s">
        <v>114</v>
      </c>
      <c r="E194" s="61" t="s">
        <v>377</v>
      </c>
      <c r="F194" s="62" t="s">
        <v>378</v>
      </c>
      <c r="G194" s="63" t="s">
        <v>203</v>
      </c>
      <c r="H194" s="64">
        <v>19</v>
      </c>
      <c r="I194" s="265"/>
      <c r="J194" s="65">
        <f>ROUND(I194*H194,2)</f>
        <v>0</v>
      </c>
      <c r="K194" s="62" t="s">
        <v>221</v>
      </c>
      <c r="L194" s="21"/>
      <c r="M194" s="66" t="s">
        <v>17</v>
      </c>
      <c r="N194" s="67" t="s">
        <v>44</v>
      </c>
      <c r="O194" s="68">
        <v>0.14599999999999999</v>
      </c>
      <c r="P194" s="68">
        <f>O194*H194</f>
        <v>2.774</v>
      </c>
      <c r="Q194" s="68">
        <v>6.0000000000000002E-5</v>
      </c>
      <c r="R194" s="68">
        <f>Q194*H194</f>
        <v>1.14E-3</v>
      </c>
      <c r="S194" s="68">
        <v>0</v>
      </c>
      <c r="T194" s="69">
        <f>S194*H194</f>
        <v>0</v>
      </c>
      <c r="AR194" s="70" t="s">
        <v>318</v>
      </c>
      <c r="AT194" s="70" t="s">
        <v>114</v>
      </c>
      <c r="AU194" s="70" t="s">
        <v>83</v>
      </c>
      <c r="AY194" s="11" t="s">
        <v>119</v>
      </c>
      <c r="BE194" s="71">
        <f>IF(N194="základní",J194,0)</f>
        <v>0</v>
      </c>
      <c r="BF194" s="71">
        <f>IF(N194="snížená",J194,0)</f>
        <v>0</v>
      </c>
      <c r="BG194" s="71">
        <f>IF(N194="zákl. přenesená",J194,0)</f>
        <v>0</v>
      </c>
      <c r="BH194" s="71">
        <f>IF(N194="sníž. přenesená",J194,0)</f>
        <v>0</v>
      </c>
      <c r="BI194" s="71">
        <f>IF(N194="nulová",J194,0)</f>
        <v>0</v>
      </c>
      <c r="BJ194" s="11" t="s">
        <v>81</v>
      </c>
      <c r="BK194" s="71">
        <f>ROUND(I194*H194,2)</f>
        <v>0</v>
      </c>
      <c r="BL194" s="11" t="s">
        <v>318</v>
      </c>
      <c r="BM194" s="70" t="s">
        <v>379</v>
      </c>
    </row>
    <row r="195" spans="2:65" s="1" customFormat="1" x14ac:dyDescent="0.2">
      <c r="B195" s="21"/>
      <c r="D195" s="72" t="s">
        <v>121</v>
      </c>
      <c r="F195" s="73" t="s">
        <v>380</v>
      </c>
      <c r="L195" s="21"/>
      <c r="M195" s="74"/>
      <c r="T195" s="30"/>
      <c r="AT195" s="11" t="s">
        <v>121</v>
      </c>
      <c r="AU195" s="11" t="s">
        <v>83</v>
      </c>
    </row>
    <row r="196" spans="2:65" s="1" customFormat="1" x14ac:dyDescent="0.2">
      <c r="B196" s="21"/>
      <c r="D196" s="99" t="s">
        <v>223</v>
      </c>
      <c r="F196" s="100" t="s">
        <v>381</v>
      </c>
      <c r="L196" s="21"/>
      <c r="M196" s="74"/>
      <c r="T196" s="30"/>
      <c r="AT196" s="11" t="s">
        <v>223</v>
      </c>
      <c r="AU196" s="11" t="s">
        <v>83</v>
      </c>
    </row>
    <row r="197" spans="2:65" s="7" customFormat="1" x14ac:dyDescent="0.2">
      <c r="B197" s="101"/>
      <c r="D197" s="72" t="s">
        <v>225</v>
      </c>
      <c r="E197" s="102" t="s">
        <v>17</v>
      </c>
      <c r="F197" s="103" t="s">
        <v>365</v>
      </c>
      <c r="H197" s="102" t="s">
        <v>17</v>
      </c>
      <c r="L197" s="101"/>
      <c r="M197" s="104"/>
      <c r="T197" s="105"/>
      <c r="AT197" s="102" t="s">
        <v>225</v>
      </c>
      <c r="AU197" s="102" t="s">
        <v>83</v>
      </c>
      <c r="AV197" s="7" t="s">
        <v>81</v>
      </c>
      <c r="AW197" s="7" t="s">
        <v>34</v>
      </c>
      <c r="AX197" s="7" t="s">
        <v>73</v>
      </c>
      <c r="AY197" s="102" t="s">
        <v>119</v>
      </c>
    </row>
    <row r="198" spans="2:65" s="7" customFormat="1" x14ac:dyDescent="0.2">
      <c r="B198" s="101"/>
      <c r="D198" s="72" t="s">
        <v>225</v>
      </c>
      <c r="E198" s="102" t="s">
        <v>17</v>
      </c>
      <c r="F198" s="103" t="s">
        <v>382</v>
      </c>
      <c r="H198" s="102" t="s">
        <v>17</v>
      </c>
      <c r="L198" s="101"/>
      <c r="M198" s="104"/>
      <c r="T198" s="105"/>
      <c r="AT198" s="102" t="s">
        <v>225</v>
      </c>
      <c r="AU198" s="102" t="s">
        <v>83</v>
      </c>
      <c r="AV198" s="7" t="s">
        <v>81</v>
      </c>
      <c r="AW198" s="7" t="s">
        <v>34</v>
      </c>
      <c r="AX198" s="7" t="s">
        <v>73</v>
      </c>
      <c r="AY198" s="102" t="s">
        <v>119</v>
      </c>
    </row>
    <row r="199" spans="2:65" s="8" customFormat="1" x14ac:dyDescent="0.2">
      <c r="B199" s="106"/>
      <c r="D199" s="72" t="s">
        <v>225</v>
      </c>
      <c r="E199" s="107" t="s">
        <v>17</v>
      </c>
      <c r="F199" s="108" t="s">
        <v>383</v>
      </c>
      <c r="H199" s="109">
        <v>19</v>
      </c>
      <c r="L199" s="106"/>
      <c r="M199" s="110"/>
      <c r="T199" s="111"/>
      <c r="AT199" s="107" t="s">
        <v>225</v>
      </c>
      <c r="AU199" s="107" t="s">
        <v>83</v>
      </c>
      <c r="AV199" s="8" t="s">
        <v>83</v>
      </c>
      <c r="AW199" s="8" t="s">
        <v>34</v>
      </c>
      <c r="AX199" s="8" t="s">
        <v>81</v>
      </c>
      <c r="AY199" s="107" t="s">
        <v>119</v>
      </c>
    </row>
    <row r="200" spans="2:65" s="1" customFormat="1" ht="16.5" customHeight="1" x14ac:dyDescent="0.2">
      <c r="B200" s="21"/>
      <c r="C200" s="118" t="s">
        <v>384</v>
      </c>
      <c r="D200" s="118" t="s">
        <v>341</v>
      </c>
      <c r="E200" s="119" t="s">
        <v>385</v>
      </c>
      <c r="F200" s="120" t="s">
        <v>386</v>
      </c>
      <c r="G200" s="121" t="s">
        <v>387</v>
      </c>
      <c r="H200" s="122">
        <v>19</v>
      </c>
      <c r="I200" s="267"/>
      <c r="J200" s="123">
        <f>ROUND(I200*H200,2)</f>
        <v>0</v>
      </c>
      <c r="K200" s="120" t="s">
        <v>17</v>
      </c>
      <c r="L200" s="124"/>
      <c r="M200" s="125" t="s">
        <v>17</v>
      </c>
      <c r="N200" s="126" t="s">
        <v>44</v>
      </c>
      <c r="O200" s="68">
        <v>0</v>
      </c>
      <c r="P200" s="68">
        <f>O200*H200</f>
        <v>0</v>
      </c>
      <c r="Q200" s="68">
        <v>0</v>
      </c>
      <c r="R200" s="68">
        <f>Q200*H200</f>
        <v>0</v>
      </c>
      <c r="S200" s="68">
        <v>0</v>
      </c>
      <c r="T200" s="69">
        <f>S200*H200</f>
        <v>0</v>
      </c>
      <c r="AR200" s="70" t="s">
        <v>344</v>
      </c>
      <c r="AT200" s="70" t="s">
        <v>341</v>
      </c>
      <c r="AU200" s="70" t="s">
        <v>83</v>
      </c>
      <c r="AY200" s="11" t="s">
        <v>119</v>
      </c>
      <c r="BE200" s="71">
        <f>IF(N200="základní",J200,0)</f>
        <v>0</v>
      </c>
      <c r="BF200" s="71">
        <f>IF(N200="snížená",J200,0)</f>
        <v>0</v>
      </c>
      <c r="BG200" s="71">
        <f>IF(N200="zákl. přenesená",J200,0)</f>
        <v>0</v>
      </c>
      <c r="BH200" s="71">
        <f>IF(N200="sníž. přenesená",J200,0)</f>
        <v>0</v>
      </c>
      <c r="BI200" s="71">
        <f>IF(N200="nulová",J200,0)</f>
        <v>0</v>
      </c>
      <c r="BJ200" s="11" t="s">
        <v>81</v>
      </c>
      <c r="BK200" s="71">
        <f>ROUND(I200*H200,2)</f>
        <v>0</v>
      </c>
      <c r="BL200" s="11" t="s">
        <v>318</v>
      </c>
      <c r="BM200" s="70" t="s">
        <v>388</v>
      </c>
    </row>
    <row r="201" spans="2:65" s="1" customFormat="1" x14ac:dyDescent="0.2">
      <c r="B201" s="21"/>
      <c r="D201" s="72" t="s">
        <v>121</v>
      </c>
      <c r="F201" s="73" t="s">
        <v>389</v>
      </c>
      <c r="L201" s="21"/>
      <c r="M201" s="74"/>
      <c r="T201" s="30"/>
      <c r="AT201" s="11" t="s">
        <v>121</v>
      </c>
      <c r="AU201" s="11" t="s">
        <v>83</v>
      </c>
    </row>
    <row r="202" spans="2:65" s="7" customFormat="1" x14ac:dyDescent="0.2">
      <c r="B202" s="101"/>
      <c r="D202" s="72" t="s">
        <v>225</v>
      </c>
      <c r="E202" s="102" t="s">
        <v>17</v>
      </c>
      <c r="F202" s="103" t="s">
        <v>365</v>
      </c>
      <c r="H202" s="102" t="s">
        <v>17</v>
      </c>
      <c r="L202" s="101"/>
      <c r="M202" s="104"/>
      <c r="T202" s="105"/>
      <c r="AT202" s="102" t="s">
        <v>225</v>
      </c>
      <c r="AU202" s="102" t="s">
        <v>83</v>
      </c>
      <c r="AV202" s="7" t="s">
        <v>81</v>
      </c>
      <c r="AW202" s="7" t="s">
        <v>34</v>
      </c>
      <c r="AX202" s="7" t="s">
        <v>73</v>
      </c>
      <c r="AY202" s="102" t="s">
        <v>119</v>
      </c>
    </row>
    <row r="203" spans="2:65" s="8" customFormat="1" x14ac:dyDescent="0.2">
      <c r="B203" s="106"/>
      <c r="D203" s="72" t="s">
        <v>225</v>
      </c>
      <c r="E203" s="107" t="s">
        <v>17</v>
      </c>
      <c r="F203" s="108" t="s">
        <v>383</v>
      </c>
      <c r="H203" s="109">
        <v>19</v>
      </c>
      <c r="L203" s="106"/>
      <c r="M203" s="110"/>
      <c r="T203" s="111"/>
      <c r="AT203" s="107" t="s">
        <v>225</v>
      </c>
      <c r="AU203" s="107" t="s">
        <v>83</v>
      </c>
      <c r="AV203" s="8" t="s">
        <v>83</v>
      </c>
      <c r="AW203" s="8" t="s">
        <v>34</v>
      </c>
      <c r="AX203" s="8" t="s">
        <v>81</v>
      </c>
      <c r="AY203" s="107" t="s">
        <v>119</v>
      </c>
    </row>
    <row r="204" spans="2:65" s="1" customFormat="1" ht="16.5" customHeight="1" x14ac:dyDescent="0.2">
      <c r="B204" s="21"/>
      <c r="C204" s="60" t="s">
        <v>390</v>
      </c>
      <c r="D204" s="60" t="s">
        <v>114</v>
      </c>
      <c r="E204" s="61" t="s">
        <v>391</v>
      </c>
      <c r="F204" s="62" t="s">
        <v>392</v>
      </c>
      <c r="G204" s="63" t="s">
        <v>203</v>
      </c>
      <c r="H204" s="64">
        <v>69</v>
      </c>
      <c r="I204" s="265"/>
      <c r="J204" s="65">
        <f>ROUND(I204*H204,2)</f>
        <v>0</v>
      </c>
      <c r="K204" s="62" t="s">
        <v>221</v>
      </c>
      <c r="L204" s="21"/>
      <c r="M204" s="66" t="s">
        <v>17</v>
      </c>
      <c r="N204" s="67" t="s">
        <v>44</v>
      </c>
      <c r="O204" s="68">
        <v>9.6000000000000002E-2</v>
      </c>
      <c r="P204" s="68">
        <f>O204*H204</f>
        <v>6.6240000000000006</v>
      </c>
      <c r="Q204" s="68">
        <v>5.0000000000000002E-5</v>
      </c>
      <c r="R204" s="68">
        <f>Q204*H204</f>
        <v>3.4500000000000004E-3</v>
      </c>
      <c r="S204" s="68">
        <v>0</v>
      </c>
      <c r="T204" s="69">
        <f>S204*H204</f>
        <v>0</v>
      </c>
      <c r="AR204" s="70" t="s">
        <v>318</v>
      </c>
      <c r="AT204" s="70" t="s">
        <v>114</v>
      </c>
      <c r="AU204" s="70" t="s">
        <v>83</v>
      </c>
      <c r="AY204" s="11" t="s">
        <v>119</v>
      </c>
      <c r="BE204" s="71">
        <f>IF(N204="základní",J204,0)</f>
        <v>0</v>
      </c>
      <c r="BF204" s="71">
        <f>IF(N204="snížená",J204,0)</f>
        <v>0</v>
      </c>
      <c r="BG204" s="71">
        <f>IF(N204="zákl. přenesená",J204,0)</f>
        <v>0</v>
      </c>
      <c r="BH204" s="71">
        <f>IF(N204="sníž. přenesená",J204,0)</f>
        <v>0</v>
      </c>
      <c r="BI204" s="71">
        <f>IF(N204="nulová",J204,0)</f>
        <v>0</v>
      </c>
      <c r="BJ204" s="11" t="s">
        <v>81</v>
      </c>
      <c r="BK204" s="71">
        <f>ROUND(I204*H204,2)</f>
        <v>0</v>
      </c>
      <c r="BL204" s="11" t="s">
        <v>318</v>
      </c>
      <c r="BM204" s="70" t="s">
        <v>393</v>
      </c>
    </row>
    <row r="205" spans="2:65" s="1" customFormat="1" x14ac:dyDescent="0.2">
      <c r="B205" s="21"/>
      <c r="D205" s="72" t="s">
        <v>121</v>
      </c>
      <c r="F205" s="73" t="s">
        <v>394</v>
      </c>
      <c r="L205" s="21"/>
      <c r="M205" s="74"/>
      <c r="T205" s="30"/>
      <c r="AT205" s="11" t="s">
        <v>121</v>
      </c>
      <c r="AU205" s="11" t="s">
        <v>83</v>
      </c>
    </row>
    <row r="206" spans="2:65" s="1" customFormat="1" x14ac:dyDescent="0.2">
      <c r="B206" s="21"/>
      <c r="D206" s="99" t="s">
        <v>223</v>
      </c>
      <c r="F206" s="100" t="s">
        <v>395</v>
      </c>
      <c r="L206" s="21"/>
      <c r="M206" s="74"/>
      <c r="T206" s="30"/>
      <c r="AT206" s="11" t="s">
        <v>223</v>
      </c>
      <c r="AU206" s="11" t="s">
        <v>83</v>
      </c>
    </row>
    <row r="207" spans="2:65" s="7" customFormat="1" x14ac:dyDescent="0.2">
      <c r="B207" s="101"/>
      <c r="D207" s="72" t="s">
        <v>225</v>
      </c>
      <c r="E207" s="102" t="s">
        <v>17</v>
      </c>
      <c r="F207" s="103" t="s">
        <v>365</v>
      </c>
      <c r="H207" s="102" t="s">
        <v>17</v>
      </c>
      <c r="L207" s="101"/>
      <c r="M207" s="104"/>
      <c r="T207" s="105"/>
      <c r="AT207" s="102" t="s">
        <v>225</v>
      </c>
      <c r="AU207" s="102" t="s">
        <v>83</v>
      </c>
      <c r="AV207" s="7" t="s">
        <v>81</v>
      </c>
      <c r="AW207" s="7" t="s">
        <v>34</v>
      </c>
      <c r="AX207" s="7" t="s">
        <v>73</v>
      </c>
      <c r="AY207" s="102" t="s">
        <v>119</v>
      </c>
    </row>
    <row r="208" spans="2:65" s="7" customFormat="1" x14ac:dyDescent="0.2">
      <c r="B208" s="101"/>
      <c r="D208" s="72" t="s">
        <v>225</v>
      </c>
      <c r="E208" s="102" t="s">
        <v>17</v>
      </c>
      <c r="F208" s="103" t="s">
        <v>396</v>
      </c>
      <c r="H208" s="102" t="s">
        <v>17</v>
      </c>
      <c r="L208" s="101"/>
      <c r="M208" s="104"/>
      <c r="T208" s="105"/>
      <c r="AT208" s="102" t="s">
        <v>225</v>
      </c>
      <c r="AU208" s="102" t="s">
        <v>83</v>
      </c>
      <c r="AV208" s="7" t="s">
        <v>81</v>
      </c>
      <c r="AW208" s="7" t="s">
        <v>34</v>
      </c>
      <c r="AX208" s="7" t="s">
        <v>73</v>
      </c>
      <c r="AY208" s="102" t="s">
        <v>119</v>
      </c>
    </row>
    <row r="209" spans="2:65" s="8" customFormat="1" x14ac:dyDescent="0.2">
      <c r="B209" s="106"/>
      <c r="D209" s="72" t="s">
        <v>225</v>
      </c>
      <c r="E209" s="107" t="s">
        <v>17</v>
      </c>
      <c r="F209" s="108" t="s">
        <v>397</v>
      </c>
      <c r="H209" s="109">
        <v>69</v>
      </c>
      <c r="L209" s="106"/>
      <c r="M209" s="110"/>
      <c r="T209" s="111"/>
      <c r="AT209" s="107" t="s">
        <v>225</v>
      </c>
      <c r="AU209" s="107" t="s">
        <v>83</v>
      </c>
      <c r="AV209" s="8" t="s">
        <v>83</v>
      </c>
      <c r="AW209" s="8" t="s">
        <v>34</v>
      </c>
      <c r="AX209" s="8" t="s">
        <v>81</v>
      </c>
      <c r="AY209" s="107" t="s">
        <v>119</v>
      </c>
    </row>
    <row r="210" spans="2:65" s="1" customFormat="1" ht="16.5" customHeight="1" x14ac:dyDescent="0.2">
      <c r="B210" s="21"/>
      <c r="C210" s="118" t="s">
        <v>398</v>
      </c>
      <c r="D210" s="118" t="s">
        <v>341</v>
      </c>
      <c r="E210" s="119" t="s">
        <v>399</v>
      </c>
      <c r="F210" s="120" t="s">
        <v>400</v>
      </c>
      <c r="G210" s="121" t="s">
        <v>387</v>
      </c>
      <c r="H210" s="122">
        <v>69</v>
      </c>
      <c r="I210" s="267"/>
      <c r="J210" s="123">
        <f>ROUND(I210*H210,2)</f>
        <v>0</v>
      </c>
      <c r="K210" s="120" t="s">
        <v>17</v>
      </c>
      <c r="L210" s="124"/>
      <c r="M210" s="125" t="s">
        <v>17</v>
      </c>
      <c r="N210" s="126" t="s">
        <v>44</v>
      </c>
      <c r="O210" s="68">
        <v>0</v>
      </c>
      <c r="P210" s="68">
        <f>O210*H210</f>
        <v>0</v>
      </c>
      <c r="Q210" s="68">
        <v>0</v>
      </c>
      <c r="R210" s="68">
        <f>Q210*H210</f>
        <v>0</v>
      </c>
      <c r="S210" s="68">
        <v>0</v>
      </c>
      <c r="T210" s="69">
        <f>S210*H210</f>
        <v>0</v>
      </c>
      <c r="AR210" s="70" t="s">
        <v>344</v>
      </c>
      <c r="AT210" s="70" t="s">
        <v>341</v>
      </c>
      <c r="AU210" s="70" t="s">
        <v>83</v>
      </c>
      <c r="AY210" s="11" t="s">
        <v>119</v>
      </c>
      <c r="BE210" s="71">
        <f>IF(N210="základní",J210,0)</f>
        <v>0</v>
      </c>
      <c r="BF210" s="71">
        <f>IF(N210="snížená",J210,0)</f>
        <v>0</v>
      </c>
      <c r="BG210" s="71">
        <f>IF(N210="zákl. přenesená",J210,0)</f>
        <v>0</v>
      </c>
      <c r="BH210" s="71">
        <f>IF(N210="sníž. přenesená",J210,0)</f>
        <v>0</v>
      </c>
      <c r="BI210" s="71">
        <f>IF(N210="nulová",J210,0)</f>
        <v>0</v>
      </c>
      <c r="BJ210" s="11" t="s">
        <v>81</v>
      </c>
      <c r="BK210" s="71">
        <f>ROUND(I210*H210,2)</f>
        <v>0</v>
      </c>
      <c r="BL210" s="11" t="s">
        <v>318</v>
      </c>
      <c r="BM210" s="70" t="s">
        <v>401</v>
      </c>
    </row>
    <row r="211" spans="2:65" s="1" customFormat="1" x14ac:dyDescent="0.2">
      <c r="B211" s="21"/>
      <c r="D211" s="72" t="s">
        <v>121</v>
      </c>
      <c r="F211" s="73" t="s">
        <v>402</v>
      </c>
      <c r="L211" s="21"/>
      <c r="M211" s="74"/>
      <c r="T211" s="30"/>
      <c r="AT211" s="11" t="s">
        <v>121</v>
      </c>
      <c r="AU211" s="11" t="s">
        <v>83</v>
      </c>
    </row>
    <row r="212" spans="2:65" s="7" customFormat="1" x14ac:dyDescent="0.2">
      <c r="B212" s="101"/>
      <c r="D212" s="72" t="s">
        <v>225</v>
      </c>
      <c r="E212" s="102" t="s">
        <v>17</v>
      </c>
      <c r="F212" s="103" t="s">
        <v>365</v>
      </c>
      <c r="H212" s="102" t="s">
        <v>17</v>
      </c>
      <c r="L212" s="101"/>
      <c r="M212" s="104"/>
      <c r="T212" s="105"/>
      <c r="AT212" s="102" t="s">
        <v>225</v>
      </c>
      <c r="AU212" s="102" t="s">
        <v>83</v>
      </c>
      <c r="AV212" s="7" t="s">
        <v>81</v>
      </c>
      <c r="AW212" s="7" t="s">
        <v>34</v>
      </c>
      <c r="AX212" s="7" t="s">
        <v>73</v>
      </c>
      <c r="AY212" s="102" t="s">
        <v>119</v>
      </c>
    </row>
    <row r="213" spans="2:65" s="8" customFormat="1" x14ac:dyDescent="0.2">
      <c r="B213" s="106"/>
      <c r="D213" s="72" t="s">
        <v>225</v>
      </c>
      <c r="E213" s="107" t="s">
        <v>17</v>
      </c>
      <c r="F213" s="108" t="s">
        <v>397</v>
      </c>
      <c r="H213" s="109">
        <v>69</v>
      </c>
      <c r="L213" s="106"/>
      <c r="M213" s="110"/>
      <c r="T213" s="111"/>
      <c r="AT213" s="107" t="s">
        <v>225</v>
      </c>
      <c r="AU213" s="107" t="s">
        <v>83</v>
      </c>
      <c r="AV213" s="8" t="s">
        <v>83</v>
      </c>
      <c r="AW213" s="8" t="s">
        <v>34</v>
      </c>
      <c r="AX213" s="8" t="s">
        <v>81</v>
      </c>
      <c r="AY213" s="107" t="s">
        <v>119</v>
      </c>
    </row>
    <row r="214" spans="2:65" s="1" customFormat="1" ht="16.5" customHeight="1" x14ac:dyDescent="0.2">
      <c r="B214" s="21"/>
      <c r="C214" s="60" t="s">
        <v>403</v>
      </c>
      <c r="D214" s="60" t="s">
        <v>114</v>
      </c>
      <c r="E214" s="61" t="s">
        <v>404</v>
      </c>
      <c r="F214" s="62" t="s">
        <v>405</v>
      </c>
      <c r="G214" s="63" t="s">
        <v>203</v>
      </c>
      <c r="H214" s="64">
        <v>224</v>
      </c>
      <c r="I214" s="265"/>
      <c r="J214" s="65">
        <f>ROUND(I214*H214,2)</f>
        <v>0</v>
      </c>
      <c r="K214" s="62" t="s">
        <v>221</v>
      </c>
      <c r="L214" s="21"/>
      <c r="M214" s="66" t="s">
        <v>17</v>
      </c>
      <c r="N214" s="67" t="s">
        <v>44</v>
      </c>
      <c r="O214" s="68">
        <v>8.2000000000000003E-2</v>
      </c>
      <c r="P214" s="68">
        <f>O214*H214</f>
        <v>18.368000000000002</v>
      </c>
      <c r="Q214" s="68">
        <v>5.0000000000000002E-5</v>
      </c>
      <c r="R214" s="68">
        <f>Q214*H214</f>
        <v>1.12E-2</v>
      </c>
      <c r="S214" s="68">
        <v>0</v>
      </c>
      <c r="T214" s="69">
        <f>S214*H214</f>
        <v>0</v>
      </c>
      <c r="AR214" s="70" t="s">
        <v>318</v>
      </c>
      <c r="AT214" s="70" t="s">
        <v>114</v>
      </c>
      <c r="AU214" s="70" t="s">
        <v>83</v>
      </c>
      <c r="AY214" s="11" t="s">
        <v>119</v>
      </c>
      <c r="BE214" s="71">
        <f>IF(N214="základní",J214,0)</f>
        <v>0</v>
      </c>
      <c r="BF214" s="71">
        <f>IF(N214="snížená",J214,0)</f>
        <v>0</v>
      </c>
      <c r="BG214" s="71">
        <f>IF(N214="zákl. přenesená",J214,0)</f>
        <v>0</v>
      </c>
      <c r="BH214" s="71">
        <f>IF(N214="sníž. přenesená",J214,0)</f>
        <v>0</v>
      </c>
      <c r="BI214" s="71">
        <f>IF(N214="nulová",J214,0)</f>
        <v>0</v>
      </c>
      <c r="BJ214" s="11" t="s">
        <v>81</v>
      </c>
      <c r="BK214" s="71">
        <f>ROUND(I214*H214,2)</f>
        <v>0</v>
      </c>
      <c r="BL214" s="11" t="s">
        <v>318</v>
      </c>
      <c r="BM214" s="70" t="s">
        <v>406</v>
      </c>
    </row>
    <row r="215" spans="2:65" s="1" customFormat="1" x14ac:dyDescent="0.2">
      <c r="B215" s="21"/>
      <c r="D215" s="72" t="s">
        <v>121</v>
      </c>
      <c r="F215" s="73" t="s">
        <v>407</v>
      </c>
      <c r="L215" s="21"/>
      <c r="M215" s="74"/>
      <c r="T215" s="30"/>
      <c r="AT215" s="11" t="s">
        <v>121</v>
      </c>
      <c r="AU215" s="11" t="s">
        <v>83</v>
      </c>
    </row>
    <row r="216" spans="2:65" s="1" customFormat="1" x14ac:dyDescent="0.2">
      <c r="B216" s="21"/>
      <c r="D216" s="99" t="s">
        <v>223</v>
      </c>
      <c r="F216" s="100" t="s">
        <v>408</v>
      </c>
      <c r="L216" s="21"/>
      <c r="M216" s="74"/>
      <c r="T216" s="30"/>
      <c r="AT216" s="11" t="s">
        <v>223</v>
      </c>
      <c r="AU216" s="11" t="s">
        <v>83</v>
      </c>
    </row>
    <row r="217" spans="2:65" s="7" customFormat="1" x14ac:dyDescent="0.2">
      <c r="B217" s="101"/>
      <c r="D217" s="72" t="s">
        <v>225</v>
      </c>
      <c r="E217" s="102" t="s">
        <v>17</v>
      </c>
      <c r="F217" s="103" t="s">
        <v>365</v>
      </c>
      <c r="H217" s="102" t="s">
        <v>17</v>
      </c>
      <c r="L217" s="101"/>
      <c r="M217" s="104"/>
      <c r="T217" s="105"/>
      <c r="AT217" s="102" t="s">
        <v>225</v>
      </c>
      <c r="AU217" s="102" t="s">
        <v>83</v>
      </c>
      <c r="AV217" s="7" t="s">
        <v>81</v>
      </c>
      <c r="AW217" s="7" t="s">
        <v>34</v>
      </c>
      <c r="AX217" s="7" t="s">
        <v>73</v>
      </c>
      <c r="AY217" s="102" t="s">
        <v>119</v>
      </c>
    </row>
    <row r="218" spans="2:65" s="7" customFormat="1" x14ac:dyDescent="0.2">
      <c r="B218" s="101"/>
      <c r="D218" s="72" t="s">
        <v>225</v>
      </c>
      <c r="E218" s="102" t="s">
        <v>17</v>
      </c>
      <c r="F218" s="103" t="s">
        <v>409</v>
      </c>
      <c r="H218" s="102" t="s">
        <v>17</v>
      </c>
      <c r="L218" s="101"/>
      <c r="M218" s="104"/>
      <c r="T218" s="105"/>
      <c r="AT218" s="102" t="s">
        <v>225</v>
      </c>
      <c r="AU218" s="102" t="s">
        <v>83</v>
      </c>
      <c r="AV218" s="7" t="s">
        <v>81</v>
      </c>
      <c r="AW218" s="7" t="s">
        <v>34</v>
      </c>
      <c r="AX218" s="7" t="s">
        <v>73</v>
      </c>
      <c r="AY218" s="102" t="s">
        <v>119</v>
      </c>
    </row>
    <row r="219" spans="2:65" s="8" customFormat="1" x14ac:dyDescent="0.2">
      <c r="B219" s="106"/>
      <c r="D219" s="72" t="s">
        <v>225</v>
      </c>
      <c r="E219" s="107" t="s">
        <v>17</v>
      </c>
      <c r="F219" s="108" t="s">
        <v>410</v>
      </c>
      <c r="H219" s="109">
        <v>147</v>
      </c>
      <c r="L219" s="106"/>
      <c r="M219" s="110"/>
      <c r="T219" s="111"/>
      <c r="AT219" s="107" t="s">
        <v>225</v>
      </c>
      <c r="AU219" s="107" t="s">
        <v>83</v>
      </c>
      <c r="AV219" s="8" t="s">
        <v>83</v>
      </c>
      <c r="AW219" s="8" t="s">
        <v>34</v>
      </c>
      <c r="AX219" s="8" t="s">
        <v>73</v>
      </c>
      <c r="AY219" s="107" t="s">
        <v>119</v>
      </c>
    </row>
    <row r="220" spans="2:65" s="7" customFormat="1" x14ac:dyDescent="0.2">
      <c r="B220" s="101"/>
      <c r="D220" s="72" t="s">
        <v>225</v>
      </c>
      <c r="E220" s="102" t="s">
        <v>17</v>
      </c>
      <c r="F220" s="103" t="s">
        <v>261</v>
      </c>
      <c r="H220" s="102" t="s">
        <v>17</v>
      </c>
      <c r="L220" s="101"/>
      <c r="M220" s="104"/>
      <c r="T220" s="105"/>
      <c r="AT220" s="102" t="s">
        <v>225</v>
      </c>
      <c r="AU220" s="102" t="s">
        <v>83</v>
      </c>
      <c r="AV220" s="7" t="s">
        <v>81</v>
      </c>
      <c r="AW220" s="7" t="s">
        <v>34</v>
      </c>
      <c r="AX220" s="7" t="s">
        <v>73</v>
      </c>
      <c r="AY220" s="102" t="s">
        <v>119</v>
      </c>
    </row>
    <row r="221" spans="2:65" s="7" customFormat="1" x14ac:dyDescent="0.2">
      <c r="B221" s="101"/>
      <c r="D221" s="72" t="s">
        <v>225</v>
      </c>
      <c r="E221" s="102" t="s">
        <v>17</v>
      </c>
      <c r="F221" s="103" t="s">
        <v>411</v>
      </c>
      <c r="H221" s="102" t="s">
        <v>17</v>
      </c>
      <c r="L221" s="101"/>
      <c r="M221" s="104"/>
      <c r="T221" s="105"/>
      <c r="AT221" s="102" t="s">
        <v>225</v>
      </c>
      <c r="AU221" s="102" t="s">
        <v>83</v>
      </c>
      <c r="AV221" s="7" t="s">
        <v>81</v>
      </c>
      <c r="AW221" s="7" t="s">
        <v>34</v>
      </c>
      <c r="AX221" s="7" t="s">
        <v>73</v>
      </c>
      <c r="AY221" s="102" t="s">
        <v>119</v>
      </c>
    </row>
    <row r="222" spans="2:65" s="8" customFormat="1" x14ac:dyDescent="0.2">
      <c r="B222" s="106"/>
      <c r="D222" s="72" t="s">
        <v>225</v>
      </c>
      <c r="E222" s="107" t="s">
        <v>17</v>
      </c>
      <c r="F222" s="108" t="s">
        <v>412</v>
      </c>
      <c r="H222" s="109">
        <v>77</v>
      </c>
      <c r="L222" s="106"/>
      <c r="M222" s="110"/>
      <c r="T222" s="111"/>
      <c r="AT222" s="107" t="s">
        <v>225</v>
      </c>
      <c r="AU222" s="107" t="s">
        <v>83</v>
      </c>
      <c r="AV222" s="8" t="s">
        <v>83</v>
      </c>
      <c r="AW222" s="8" t="s">
        <v>34</v>
      </c>
      <c r="AX222" s="8" t="s">
        <v>73</v>
      </c>
      <c r="AY222" s="107" t="s">
        <v>119</v>
      </c>
    </row>
    <row r="223" spans="2:65" s="9" customFormat="1" x14ac:dyDescent="0.2">
      <c r="B223" s="112"/>
      <c r="D223" s="72" t="s">
        <v>225</v>
      </c>
      <c r="E223" s="113" t="s">
        <v>17</v>
      </c>
      <c r="F223" s="114" t="s">
        <v>301</v>
      </c>
      <c r="H223" s="115">
        <v>224</v>
      </c>
      <c r="L223" s="112"/>
      <c r="M223" s="116"/>
      <c r="T223" s="117"/>
      <c r="AT223" s="113" t="s">
        <v>225</v>
      </c>
      <c r="AU223" s="113" t="s">
        <v>83</v>
      </c>
      <c r="AV223" s="9" t="s">
        <v>134</v>
      </c>
      <c r="AW223" s="9" t="s">
        <v>34</v>
      </c>
      <c r="AX223" s="9" t="s">
        <v>81</v>
      </c>
      <c r="AY223" s="113" t="s">
        <v>119</v>
      </c>
    </row>
    <row r="224" spans="2:65" s="1" customFormat="1" ht="16.5" customHeight="1" x14ac:dyDescent="0.2">
      <c r="B224" s="21"/>
      <c r="C224" s="118" t="s">
        <v>413</v>
      </c>
      <c r="D224" s="118" t="s">
        <v>341</v>
      </c>
      <c r="E224" s="119" t="s">
        <v>414</v>
      </c>
      <c r="F224" s="120" t="s">
        <v>386</v>
      </c>
      <c r="G224" s="121" t="s">
        <v>387</v>
      </c>
      <c r="H224" s="122">
        <v>147</v>
      </c>
      <c r="I224" s="267"/>
      <c r="J224" s="123">
        <f>ROUND(I224*H224,2)</f>
        <v>0</v>
      </c>
      <c r="K224" s="120" t="s">
        <v>17</v>
      </c>
      <c r="L224" s="124"/>
      <c r="M224" s="125" t="s">
        <v>17</v>
      </c>
      <c r="N224" s="126" t="s">
        <v>44</v>
      </c>
      <c r="O224" s="68">
        <v>0</v>
      </c>
      <c r="P224" s="68">
        <f>O224*H224</f>
        <v>0</v>
      </c>
      <c r="Q224" s="68">
        <v>0</v>
      </c>
      <c r="R224" s="68">
        <f>Q224*H224</f>
        <v>0</v>
      </c>
      <c r="S224" s="68">
        <v>0</v>
      </c>
      <c r="T224" s="69">
        <f>S224*H224</f>
        <v>0</v>
      </c>
      <c r="AR224" s="70" t="s">
        <v>344</v>
      </c>
      <c r="AT224" s="70" t="s">
        <v>341</v>
      </c>
      <c r="AU224" s="70" t="s">
        <v>83</v>
      </c>
      <c r="AY224" s="11" t="s">
        <v>119</v>
      </c>
      <c r="BE224" s="71">
        <f>IF(N224="základní",J224,0)</f>
        <v>0</v>
      </c>
      <c r="BF224" s="71">
        <f>IF(N224="snížená",J224,0)</f>
        <v>0</v>
      </c>
      <c r="BG224" s="71">
        <f>IF(N224="zákl. přenesená",J224,0)</f>
        <v>0</v>
      </c>
      <c r="BH224" s="71">
        <f>IF(N224="sníž. přenesená",J224,0)</f>
        <v>0</v>
      </c>
      <c r="BI224" s="71">
        <f>IF(N224="nulová",J224,0)</f>
        <v>0</v>
      </c>
      <c r="BJ224" s="11" t="s">
        <v>81</v>
      </c>
      <c r="BK224" s="71">
        <f>ROUND(I224*H224,2)</f>
        <v>0</v>
      </c>
      <c r="BL224" s="11" t="s">
        <v>318</v>
      </c>
      <c r="BM224" s="70" t="s">
        <v>415</v>
      </c>
    </row>
    <row r="225" spans="2:65" s="1" customFormat="1" x14ac:dyDescent="0.2">
      <c r="B225" s="21"/>
      <c r="D225" s="72" t="s">
        <v>121</v>
      </c>
      <c r="F225" s="73" t="s">
        <v>389</v>
      </c>
      <c r="L225" s="21"/>
      <c r="M225" s="74"/>
      <c r="T225" s="30"/>
      <c r="AT225" s="11" t="s">
        <v>121</v>
      </c>
      <c r="AU225" s="11" t="s">
        <v>83</v>
      </c>
    </row>
    <row r="226" spans="2:65" s="7" customFormat="1" x14ac:dyDescent="0.2">
      <c r="B226" s="101"/>
      <c r="D226" s="72" t="s">
        <v>225</v>
      </c>
      <c r="E226" s="102" t="s">
        <v>17</v>
      </c>
      <c r="F226" s="103" t="s">
        <v>365</v>
      </c>
      <c r="H226" s="102" t="s">
        <v>17</v>
      </c>
      <c r="L226" s="101"/>
      <c r="M226" s="104"/>
      <c r="T226" s="105"/>
      <c r="AT226" s="102" t="s">
        <v>225</v>
      </c>
      <c r="AU226" s="102" t="s">
        <v>83</v>
      </c>
      <c r="AV226" s="7" t="s">
        <v>81</v>
      </c>
      <c r="AW226" s="7" t="s">
        <v>34</v>
      </c>
      <c r="AX226" s="7" t="s">
        <v>73</v>
      </c>
      <c r="AY226" s="102" t="s">
        <v>119</v>
      </c>
    </row>
    <row r="227" spans="2:65" s="8" customFormat="1" x14ac:dyDescent="0.2">
      <c r="B227" s="106"/>
      <c r="D227" s="72" t="s">
        <v>225</v>
      </c>
      <c r="E227" s="107" t="s">
        <v>17</v>
      </c>
      <c r="F227" s="108" t="s">
        <v>410</v>
      </c>
      <c r="H227" s="109">
        <v>147</v>
      </c>
      <c r="L227" s="106"/>
      <c r="M227" s="110"/>
      <c r="T227" s="111"/>
      <c r="AT227" s="107" t="s">
        <v>225</v>
      </c>
      <c r="AU227" s="107" t="s">
        <v>83</v>
      </c>
      <c r="AV227" s="8" t="s">
        <v>83</v>
      </c>
      <c r="AW227" s="8" t="s">
        <v>34</v>
      </c>
      <c r="AX227" s="8" t="s">
        <v>81</v>
      </c>
      <c r="AY227" s="107" t="s">
        <v>119</v>
      </c>
    </row>
    <row r="228" spans="2:65" s="1" customFormat="1" ht="16.5" customHeight="1" x14ac:dyDescent="0.2">
      <c r="B228" s="21"/>
      <c r="C228" s="118" t="s">
        <v>416</v>
      </c>
      <c r="D228" s="118" t="s">
        <v>341</v>
      </c>
      <c r="E228" s="119" t="s">
        <v>417</v>
      </c>
      <c r="F228" s="120" t="s">
        <v>418</v>
      </c>
      <c r="G228" s="121" t="s">
        <v>387</v>
      </c>
      <c r="H228" s="122">
        <v>77</v>
      </c>
      <c r="I228" s="267"/>
      <c r="J228" s="123">
        <f>ROUND(I228*H228,2)</f>
        <v>0</v>
      </c>
      <c r="K228" s="120" t="s">
        <v>17</v>
      </c>
      <c r="L228" s="124"/>
      <c r="M228" s="125" t="s">
        <v>17</v>
      </c>
      <c r="N228" s="126" t="s">
        <v>44</v>
      </c>
      <c r="O228" s="68">
        <v>0</v>
      </c>
      <c r="P228" s="68">
        <f>O228*H228</f>
        <v>0</v>
      </c>
      <c r="Q228" s="68">
        <v>0</v>
      </c>
      <c r="R228" s="68">
        <f>Q228*H228</f>
        <v>0</v>
      </c>
      <c r="S228" s="68">
        <v>0</v>
      </c>
      <c r="T228" s="69">
        <f>S228*H228</f>
        <v>0</v>
      </c>
      <c r="AR228" s="70" t="s">
        <v>344</v>
      </c>
      <c r="AT228" s="70" t="s">
        <v>341</v>
      </c>
      <c r="AU228" s="70" t="s">
        <v>83</v>
      </c>
      <c r="AY228" s="11" t="s">
        <v>119</v>
      </c>
      <c r="BE228" s="71">
        <f>IF(N228="základní",J228,0)</f>
        <v>0</v>
      </c>
      <c r="BF228" s="71">
        <f>IF(N228="snížená",J228,0)</f>
        <v>0</v>
      </c>
      <c r="BG228" s="71">
        <f>IF(N228="zákl. přenesená",J228,0)</f>
        <v>0</v>
      </c>
      <c r="BH228" s="71">
        <f>IF(N228="sníž. přenesená",J228,0)</f>
        <v>0</v>
      </c>
      <c r="BI228" s="71">
        <f>IF(N228="nulová",J228,0)</f>
        <v>0</v>
      </c>
      <c r="BJ228" s="11" t="s">
        <v>81</v>
      </c>
      <c r="BK228" s="71">
        <f>ROUND(I228*H228,2)</f>
        <v>0</v>
      </c>
      <c r="BL228" s="11" t="s">
        <v>318</v>
      </c>
      <c r="BM228" s="70" t="s">
        <v>419</v>
      </c>
    </row>
    <row r="229" spans="2:65" s="1" customFormat="1" x14ac:dyDescent="0.2">
      <c r="B229" s="21"/>
      <c r="D229" s="72" t="s">
        <v>121</v>
      </c>
      <c r="F229" s="73" t="s">
        <v>420</v>
      </c>
      <c r="L229" s="21"/>
      <c r="M229" s="74"/>
      <c r="T229" s="30"/>
      <c r="AT229" s="11" t="s">
        <v>121</v>
      </c>
      <c r="AU229" s="11" t="s">
        <v>83</v>
      </c>
    </row>
    <row r="230" spans="2:65" s="7" customFormat="1" x14ac:dyDescent="0.2">
      <c r="B230" s="101"/>
      <c r="D230" s="72" t="s">
        <v>225</v>
      </c>
      <c r="E230" s="102" t="s">
        <v>17</v>
      </c>
      <c r="F230" s="103" t="s">
        <v>261</v>
      </c>
      <c r="H230" s="102" t="s">
        <v>17</v>
      </c>
      <c r="L230" s="101"/>
      <c r="M230" s="104"/>
      <c r="T230" s="105"/>
      <c r="AT230" s="102" t="s">
        <v>225</v>
      </c>
      <c r="AU230" s="102" t="s">
        <v>83</v>
      </c>
      <c r="AV230" s="7" t="s">
        <v>81</v>
      </c>
      <c r="AW230" s="7" t="s">
        <v>34</v>
      </c>
      <c r="AX230" s="7" t="s">
        <v>73</v>
      </c>
      <c r="AY230" s="102" t="s">
        <v>119</v>
      </c>
    </row>
    <row r="231" spans="2:65" s="8" customFormat="1" x14ac:dyDescent="0.2">
      <c r="B231" s="106"/>
      <c r="D231" s="72" t="s">
        <v>225</v>
      </c>
      <c r="E231" s="107" t="s">
        <v>17</v>
      </c>
      <c r="F231" s="108" t="s">
        <v>412</v>
      </c>
      <c r="H231" s="109">
        <v>77</v>
      </c>
      <c r="L231" s="106"/>
      <c r="M231" s="110"/>
      <c r="T231" s="111"/>
      <c r="AT231" s="107" t="s">
        <v>225</v>
      </c>
      <c r="AU231" s="107" t="s">
        <v>83</v>
      </c>
      <c r="AV231" s="8" t="s">
        <v>83</v>
      </c>
      <c r="AW231" s="8" t="s">
        <v>34</v>
      </c>
      <c r="AX231" s="8" t="s">
        <v>81</v>
      </c>
      <c r="AY231" s="107" t="s">
        <v>119</v>
      </c>
    </row>
    <row r="232" spans="2:65" s="1" customFormat="1" ht="16.5" customHeight="1" x14ac:dyDescent="0.2">
      <c r="B232" s="21"/>
      <c r="C232" s="60" t="s">
        <v>344</v>
      </c>
      <c r="D232" s="60" t="s">
        <v>114</v>
      </c>
      <c r="E232" s="61" t="s">
        <v>421</v>
      </c>
      <c r="F232" s="62" t="s">
        <v>422</v>
      </c>
      <c r="G232" s="63" t="s">
        <v>203</v>
      </c>
      <c r="H232" s="64">
        <v>147</v>
      </c>
      <c r="I232" s="265"/>
      <c r="J232" s="65">
        <f>ROUND(I232*H232,2)</f>
        <v>0</v>
      </c>
      <c r="K232" s="62" t="s">
        <v>221</v>
      </c>
      <c r="L232" s="21"/>
      <c r="M232" s="66" t="s">
        <v>17</v>
      </c>
      <c r="N232" s="67" t="s">
        <v>44</v>
      </c>
      <c r="O232" s="68">
        <v>3.6999999999999998E-2</v>
      </c>
      <c r="P232" s="68">
        <f>O232*H232</f>
        <v>5.4390000000000001</v>
      </c>
      <c r="Q232" s="68">
        <v>0</v>
      </c>
      <c r="R232" s="68">
        <f>Q232*H232</f>
        <v>0</v>
      </c>
      <c r="S232" s="68">
        <v>1E-3</v>
      </c>
      <c r="T232" s="69">
        <f>S232*H232</f>
        <v>0.14699999999999999</v>
      </c>
      <c r="AR232" s="70" t="s">
        <v>318</v>
      </c>
      <c r="AT232" s="70" t="s">
        <v>114</v>
      </c>
      <c r="AU232" s="70" t="s">
        <v>83</v>
      </c>
      <c r="AY232" s="11" t="s">
        <v>119</v>
      </c>
      <c r="BE232" s="71">
        <f>IF(N232="základní",J232,0)</f>
        <v>0</v>
      </c>
      <c r="BF232" s="71">
        <f>IF(N232="snížená",J232,0)</f>
        <v>0</v>
      </c>
      <c r="BG232" s="71">
        <f>IF(N232="zákl. přenesená",J232,0)</f>
        <v>0</v>
      </c>
      <c r="BH232" s="71">
        <f>IF(N232="sníž. přenesená",J232,0)</f>
        <v>0</v>
      </c>
      <c r="BI232" s="71">
        <f>IF(N232="nulová",J232,0)</f>
        <v>0</v>
      </c>
      <c r="BJ232" s="11" t="s">
        <v>81</v>
      </c>
      <c r="BK232" s="71">
        <f>ROUND(I232*H232,2)</f>
        <v>0</v>
      </c>
      <c r="BL232" s="11" t="s">
        <v>318</v>
      </c>
      <c r="BM232" s="70" t="s">
        <v>423</v>
      </c>
    </row>
    <row r="233" spans="2:65" s="1" customFormat="1" x14ac:dyDescent="0.2">
      <c r="B233" s="21"/>
      <c r="D233" s="72" t="s">
        <v>121</v>
      </c>
      <c r="F233" s="73" t="s">
        <v>424</v>
      </c>
      <c r="L233" s="21"/>
      <c r="M233" s="74"/>
      <c r="T233" s="30"/>
      <c r="AT233" s="11" t="s">
        <v>121</v>
      </c>
      <c r="AU233" s="11" t="s">
        <v>83</v>
      </c>
    </row>
    <row r="234" spans="2:65" s="1" customFormat="1" x14ac:dyDescent="0.2">
      <c r="B234" s="21"/>
      <c r="D234" s="99" t="s">
        <v>223</v>
      </c>
      <c r="F234" s="100" t="s">
        <v>425</v>
      </c>
      <c r="L234" s="21"/>
      <c r="M234" s="74"/>
      <c r="T234" s="30"/>
      <c r="AT234" s="11" t="s">
        <v>223</v>
      </c>
      <c r="AU234" s="11" t="s">
        <v>83</v>
      </c>
    </row>
    <row r="235" spans="2:65" s="7" customFormat="1" x14ac:dyDescent="0.2">
      <c r="B235" s="101"/>
      <c r="D235" s="72" t="s">
        <v>225</v>
      </c>
      <c r="E235" s="102" t="s">
        <v>17</v>
      </c>
      <c r="F235" s="103" t="s">
        <v>365</v>
      </c>
      <c r="H235" s="102" t="s">
        <v>17</v>
      </c>
      <c r="L235" s="101"/>
      <c r="M235" s="104"/>
      <c r="T235" s="105"/>
      <c r="AT235" s="102" t="s">
        <v>225</v>
      </c>
      <c r="AU235" s="102" t="s">
        <v>83</v>
      </c>
      <c r="AV235" s="7" t="s">
        <v>81</v>
      </c>
      <c r="AW235" s="7" t="s">
        <v>34</v>
      </c>
      <c r="AX235" s="7" t="s">
        <v>73</v>
      </c>
      <c r="AY235" s="102" t="s">
        <v>119</v>
      </c>
    </row>
    <row r="236" spans="2:65" s="8" customFormat="1" x14ac:dyDescent="0.2">
      <c r="B236" s="106"/>
      <c r="D236" s="72" t="s">
        <v>225</v>
      </c>
      <c r="E236" s="107" t="s">
        <v>201</v>
      </c>
      <c r="F236" s="108" t="s">
        <v>426</v>
      </c>
      <c r="H236" s="109">
        <v>147</v>
      </c>
      <c r="L236" s="106"/>
      <c r="M236" s="110"/>
      <c r="T236" s="111"/>
      <c r="AT236" s="107" t="s">
        <v>225</v>
      </c>
      <c r="AU236" s="107" t="s">
        <v>83</v>
      </c>
      <c r="AV236" s="8" t="s">
        <v>83</v>
      </c>
      <c r="AW236" s="8" t="s">
        <v>34</v>
      </c>
      <c r="AX236" s="8" t="s">
        <v>81</v>
      </c>
      <c r="AY236" s="107" t="s">
        <v>119</v>
      </c>
    </row>
    <row r="237" spans="2:65" s="1" customFormat="1" ht="16.5" customHeight="1" x14ac:dyDescent="0.2">
      <c r="B237" s="21"/>
      <c r="C237" s="60" t="s">
        <v>427</v>
      </c>
      <c r="D237" s="60" t="s">
        <v>114</v>
      </c>
      <c r="E237" s="61" t="s">
        <v>428</v>
      </c>
      <c r="F237" s="62" t="s">
        <v>429</v>
      </c>
      <c r="G237" s="63" t="s">
        <v>199</v>
      </c>
      <c r="H237" s="64">
        <v>0.16900000000000001</v>
      </c>
      <c r="I237" s="265"/>
      <c r="J237" s="65">
        <f>ROUND(I237*H237,2)</f>
        <v>0</v>
      </c>
      <c r="K237" s="62" t="s">
        <v>221</v>
      </c>
      <c r="L237" s="21"/>
      <c r="M237" s="66" t="s">
        <v>17</v>
      </c>
      <c r="N237" s="67" t="s">
        <v>44</v>
      </c>
      <c r="O237" s="68">
        <v>1.8080000000000001</v>
      </c>
      <c r="P237" s="68">
        <f>O237*H237</f>
        <v>0.30555200000000005</v>
      </c>
      <c r="Q237" s="68">
        <v>0</v>
      </c>
      <c r="R237" s="68">
        <f>Q237*H237</f>
        <v>0</v>
      </c>
      <c r="S237" s="68">
        <v>0</v>
      </c>
      <c r="T237" s="69">
        <f>S237*H237</f>
        <v>0</v>
      </c>
      <c r="AR237" s="70" t="s">
        <v>318</v>
      </c>
      <c r="AT237" s="70" t="s">
        <v>114</v>
      </c>
      <c r="AU237" s="70" t="s">
        <v>83</v>
      </c>
      <c r="AY237" s="11" t="s">
        <v>119</v>
      </c>
      <c r="BE237" s="71">
        <f>IF(N237="základní",J237,0)</f>
        <v>0</v>
      </c>
      <c r="BF237" s="71">
        <f>IF(N237="snížená",J237,0)</f>
        <v>0</v>
      </c>
      <c r="BG237" s="71">
        <f>IF(N237="zákl. přenesená",J237,0)</f>
        <v>0</v>
      </c>
      <c r="BH237" s="71">
        <f>IF(N237="sníž. přenesená",J237,0)</f>
        <v>0</v>
      </c>
      <c r="BI237" s="71">
        <f>IF(N237="nulová",J237,0)</f>
        <v>0</v>
      </c>
      <c r="BJ237" s="11" t="s">
        <v>81</v>
      </c>
      <c r="BK237" s="71">
        <f>ROUND(I237*H237,2)</f>
        <v>0</v>
      </c>
      <c r="BL237" s="11" t="s">
        <v>318</v>
      </c>
      <c r="BM237" s="70" t="s">
        <v>430</v>
      </c>
    </row>
    <row r="238" spans="2:65" s="1" customFormat="1" ht="19.5" x14ac:dyDescent="0.2">
      <c r="B238" s="21"/>
      <c r="D238" s="72" t="s">
        <v>121</v>
      </c>
      <c r="F238" s="73" t="s">
        <v>431</v>
      </c>
      <c r="L238" s="21"/>
      <c r="M238" s="74"/>
      <c r="T238" s="30"/>
      <c r="AT238" s="11" t="s">
        <v>121</v>
      </c>
      <c r="AU238" s="11" t="s">
        <v>83</v>
      </c>
    </row>
    <row r="239" spans="2:65" s="1" customFormat="1" x14ac:dyDescent="0.2">
      <c r="B239" s="21"/>
      <c r="D239" s="99" t="s">
        <v>223</v>
      </c>
      <c r="F239" s="100" t="s">
        <v>432</v>
      </c>
      <c r="L239" s="21"/>
      <c r="M239" s="76"/>
      <c r="N239" s="77"/>
      <c r="O239" s="77"/>
      <c r="P239" s="77"/>
      <c r="Q239" s="77"/>
      <c r="R239" s="77"/>
      <c r="S239" s="77"/>
      <c r="T239" s="78"/>
      <c r="AT239" s="11" t="s">
        <v>223</v>
      </c>
      <c r="AU239" s="11" t="s">
        <v>83</v>
      </c>
    </row>
    <row r="240" spans="2:65" s="1" customFormat="1" ht="6.95" customHeight="1" x14ac:dyDescent="0.2">
      <c r="B240" s="23"/>
      <c r="C240" s="24"/>
      <c r="D240" s="24"/>
      <c r="E240" s="24"/>
      <c r="F240" s="24"/>
      <c r="G240" s="24"/>
      <c r="H240" s="24"/>
      <c r="I240" s="24"/>
      <c r="J240" s="24"/>
      <c r="K240" s="24"/>
      <c r="L240" s="21"/>
    </row>
  </sheetData>
  <sheetProtection algorithmName="SHA-512" hashValue="8e7Iq1Cvo4UWDzZYekM23j+NKzK2qBSMsFFA+ZOfaHepUBnGvRGEgiLzRVEdvDuPDgwS1F/0GwSYYoK7b1fZcQ==" saltValue="hdWB1RAXYRigQEE9kmKOAw==" spinCount="100000" sheet="1" objects="1" scenarios="1"/>
  <autoFilter ref="C87:K239" xr:uid="{00000000-0009-0000-0000-000003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3" r:id="rId1" xr:uid="{00000000-0004-0000-0300-000000000000}"/>
    <hyperlink ref="F99" r:id="rId2" xr:uid="{00000000-0004-0000-0300-000001000000}"/>
    <hyperlink ref="F107" r:id="rId3" xr:uid="{00000000-0004-0000-0300-000002000000}"/>
    <hyperlink ref="F116" r:id="rId4" xr:uid="{00000000-0004-0000-0300-000003000000}"/>
    <hyperlink ref="F121" r:id="rId5" xr:uid="{00000000-0004-0000-0300-000004000000}"/>
    <hyperlink ref="F126" r:id="rId6" xr:uid="{00000000-0004-0000-0300-000005000000}"/>
    <hyperlink ref="F129" r:id="rId7" xr:uid="{00000000-0004-0000-0300-000006000000}"/>
    <hyperlink ref="F152" r:id="rId8" xr:uid="{00000000-0004-0000-0300-000007000000}"/>
    <hyperlink ref="F157" r:id="rId9" xr:uid="{00000000-0004-0000-0300-000008000000}"/>
    <hyperlink ref="F165" r:id="rId10" xr:uid="{00000000-0004-0000-0300-000009000000}"/>
    <hyperlink ref="F172" r:id="rId11" xr:uid="{00000000-0004-0000-0300-00000A000000}"/>
    <hyperlink ref="F181" r:id="rId12" xr:uid="{00000000-0004-0000-0300-00000B000000}"/>
    <hyperlink ref="F196" r:id="rId13" xr:uid="{00000000-0004-0000-0300-00000C000000}"/>
    <hyperlink ref="F206" r:id="rId14" xr:uid="{00000000-0004-0000-0300-00000D000000}"/>
    <hyperlink ref="F216" r:id="rId15" xr:uid="{00000000-0004-0000-0300-00000E000000}"/>
    <hyperlink ref="F234" r:id="rId16" xr:uid="{00000000-0004-0000-0300-00000F000000}"/>
    <hyperlink ref="F239" r:id="rId17" xr:uid="{00000000-0004-0000-0300-000010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18"/>
  <headerFooter>
    <oddFooter>&amp;CStrana &amp;P z &amp;N</oddFooter>
  </headerFooter>
  <drawing r:id="rId1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02"/>
  <sheetViews>
    <sheetView showGridLines="0" workbookViewId="0">
      <selection activeCell="F8" sqref="F8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1" t="s">
        <v>93</v>
      </c>
    </row>
    <row r="3" spans="2:46" ht="6.95" customHeight="1" x14ac:dyDescent="0.2">
      <c r="B3" s="12"/>
      <c r="C3" s="13"/>
      <c r="D3" s="13"/>
      <c r="E3" s="13"/>
      <c r="F3" s="13"/>
      <c r="G3" s="13"/>
      <c r="H3" s="13"/>
      <c r="I3" s="13"/>
      <c r="J3" s="13"/>
      <c r="K3" s="13"/>
      <c r="L3" s="14"/>
      <c r="AT3" s="11" t="s">
        <v>83</v>
      </c>
    </row>
    <row r="4" spans="2:46" ht="24.95" customHeight="1" x14ac:dyDescent="0.2">
      <c r="B4" s="14"/>
      <c r="D4" s="15" t="s">
        <v>94</v>
      </c>
      <c r="L4" s="14"/>
      <c r="M4" s="38" t="s">
        <v>10</v>
      </c>
      <c r="AT4" s="11" t="s">
        <v>4</v>
      </c>
    </row>
    <row r="5" spans="2:46" ht="6.95" customHeight="1" x14ac:dyDescent="0.2">
      <c r="B5" s="14"/>
      <c r="L5" s="14"/>
    </row>
    <row r="6" spans="2:46" ht="12" customHeight="1" x14ac:dyDescent="0.2">
      <c r="B6" s="14"/>
      <c r="D6" s="19" t="s">
        <v>14</v>
      </c>
      <c r="L6" s="14"/>
    </row>
    <row r="7" spans="2:46" ht="16.5" customHeight="1" x14ac:dyDescent="0.2">
      <c r="B7" s="14"/>
      <c r="E7" s="302" t="str">
        <f>'Rekapitulace stavby'!K6</f>
        <v>VD Klíčava – oprava VO</v>
      </c>
      <c r="F7" s="303"/>
      <c r="G7" s="303"/>
      <c r="H7" s="303"/>
      <c r="L7" s="14"/>
    </row>
    <row r="8" spans="2:46" s="1" customFormat="1" ht="12" customHeight="1" x14ac:dyDescent="0.2">
      <c r="B8" s="21"/>
      <c r="D8" s="19" t="s">
        <v>95</v>
      </c>
      <c r="L8" s="21"/>
    </row>
    <row r="9" spans="2:46" s="1" customFormat="1" ht="16.5" customHeight="1" x14ac:dyDescent="0.2">
      <c r="B9" s="21"/>
      <c r="E9" s="268" t="s">
        <v>433</v>
      </c>
      <c r="F9" s="301"/>
      <c r="G9" s="301"/>
      <c r="H9" s="301"/>
      <c r="L9" s="21"/>
    </row>
    <row r="10" spans="2:46" s="1" customFormat="1" x14ac:dyDescent="0.2">
      <c r="B10" s="21"/>
      <c r="L10" s="21"/>
    </row>
    <row r="11" spans="2:46" s="1" customFormat="1" ht="12" customHeight="1" x14ac:dyDescent="0.2">
      <c r="B11" s="21"/>
      <c r="D11" s="19" t="s">
        <v>16</v>
      </c>
      <c r="F11" s="17" t="s">
        <v>17</v>
      </c>
      <c r="I11" s="19" t="s">
        <v>18</v>
      </c>
      <c r="J11" s="17" t="s">
        <v>17</v>
      </c>
      <c r="L11" s="21"/>
    </row>
    <row r="12" spans="2:46" s="1" customFormat="1" ht="12" customHeight="1" x14ac:dyDescent="0.2">
      <c r="B12" s="21"/>
      <c r="D12" s="19" t="s">
        <v>19</v>
      </c>
      <c r="F12" s="17" t="s">
        <v>20</v>
      </c>
      <c r="I12" s="19" t="s">
        <v>21</v>
      </c>
      <c r="J12" s="266"/>
      <c r="L12" s="21"/>
    </row>
    <row r="13" spans="2:46" s="1" customFormat="1" ht="10.9" customHeight="1" x14ac:dyDescent="0.2">
      <c r="B13" s="21"/>
      <c r="L13" s="21"/>
    </row>
    <row r="14" spans="2:46" s="1" customFormat="1" ht="12" customHeight="1" x14ac:dyDescent="0.2">
      <c r="B14" s="21"/>
      <c r="D14" s="19" t="s">
        <v>22</v>
      </c>
      <c r="I14" s="19" t="s">
        <v>23</v>
      </c>
      <c r="J14" s="17" t="s">
        <v>24</v>
      </c>
      <c r="L14" s="21"/>
    </row>
    <row r="15" spans="2:46" s="1" customFormat="1" ht="18" customHeight="1" x14ac:dyDescent="0.2">
      <c r="B15" s="21"/>
      <c r="E15" s="17" t="s">
        <v>25</v>
      </c>
      <c r="I15" s="19" t="s">
        <v>26</v>
      </c>
      <c r="J15" s="17" t="s">
        <v>27</v>
      </c>
      <c r="L15" s="21"/>
    </row>
    <row r="16" spans="2:46" s="1" customFormat="1" ht="6.95" customHeight="1" x14ac:dyDescent="0.2">
      <c r="B16" s="21"/>
      <c r="L16" s="21"/>
    </row>
    <row r="17" spans="2:12" s="1" customFormat="1" ht="12" customHeight="1" x14ac:dyDescent="0.2">
      <c r="B17" s="21"/>
      <c r="D17" s="19" t="s">
        <v>28</v>
      </c>
      <c r="I17" s="19" t="s">
        <v>23</v>
      </c>
      <c r="J17" s="264"/>
      <c r="L17" s="21"/>
    </row>
    <row r="18" spans="2:12" s="1" customFormat="1" ht="18" customHeight="1" x14ac:dyDescent="0.2">
      <c r="B18" s="21"/>
      <c r="E18" s="304"/>
      <c r="F18" s="304"/>
      <c r="G18" s="304"/>
      <c r="H18" s="304"/>
      <c r="I18" s="19" t="s">
        <v>26</v>
      </c>
      <c r="J18" s="264"/>
      <c r="L18" s="21"/>
    </row>
    <row r="19" spans="2:12" s="1" customFormat="1" ht="6.95" customHeight="1" x14ac:dyDescent="0.2">
      <c r="B19" s="21"/>
      <c r="L19" s="21"/>
    </row>
    <row r="20" spans="2:12" s="1" customFormat="1" ht="12" customHeight="1" x14ac:dyDescent="0.2">
      <c r="B20" s="21"/>
      <c r="D20" s="19" t="s">
        <v>30</v>
      </c>
      <c r="I20" s="19" t="s">
        <v>23</v>
      </c>
      <c r="J20" s="17" t="s">
        <v>31</v>
      </c>
      <c r="L20" s="21"/>
    </row>
    <row r="21" spans="2:12" s="1" customFormat="1" ht="18" customHeight="1" x14ac:dyDescent="0.2">
      <c r="B21" s="21"/>
      <c r="E21" s="17" t="s">
        <v>32</v>
      </c>
      <c r="I21" s="19" t="s">
        <v>26</v>
      </c>
      <c r="J21" s="17" t="s">
        <v>33</v>
      </c>
      <c r="L21" s="21"/>
    </row>
    <row r="22" spans="2:12" s="1" customFormat="1" ht="6.95" customHeight="1" x14ac:dyDescent="0.2">
      <c r="B22" s="21"/>
      <c r="L22" s="21"/>
    </row>
    <row r="23" spans="2:12" s="1" customFormat="1" ht="12" customHeight="1" x14ac:dyDescent="0.2">
      <c r="B23" s="21"/>
      <c r="D23" s="19" t="s">
        <v>35</v>
      </c>
      <c r="I23" s="19" t="s">
        <v>23</v>
      </c>
      <c r="J23" s="17" t="s">
        <v>17</v>
      </c>
      <c r="L23" s="21"/>
    </row>
    <row r="24" spans="2:12" s="1" customFormat="1" ht="18" customHeight="1" x14ac:dyDescent="0.2">
      <c r="B24" s="21"/>
      <c r="E24" s="17" t="s">
        <v>36</v>
      </c>
      <c r="I24" s="19" t="s">
        <v>26</v>
      </c>
      <c r="J24" s="17" t="s">
        <v>17</v>
      </c>
      <c r="L24" s="21"/>
    </row>
    <row r="25" spans="2:12" s="1" customFormat="1" ht="6.95" customHeight="1" x14ac:dyDescent="0.2">
      <c r="B25" s="21"/>
      <c r="L25" s="21"/>
    </row>
    <row r="26" spans="2:12" s="1" customFormat="1" ht="12" customHeight="1" x14ac:dyDescent="0.2">
      <c r="B26" s="21"/>
      <c r="D26" s="19" t="s">
        <v>37</v>
      </c>
      <c r="L26" s="21"/>
    </row>
    <row r="27" spans="2:12" s="2" customFormat="1" ht="16.5" customHeight="1" x14ac:dyDescent="0.2">
      <c r="B27" s="39"/>
      <c r="E27" s="292" t="s">
        <v>17</v>
      </c>
      <c r="F27" s="292"/>
      <c r="G27" s="292"/>
      <c r="H27" s="292"/>
      <c r="L27" s="39"/>
    </row>
    <row r="28" spans="2:12" s="1" customFormat="1" ht="6.95" customHeight="1" x14ac:dyDescent="0.2">
      <c r="B28" s="21"/>
      <c r="L28" s="21"/>
    </row>
    <row r="29" spans="2:12" s="1" customFormat="1" ht="6.95" customHeight="1" x14ac:dyDescent="0.2">
      <c r="B29" s="21"/>
      <c r="D29" s="28"/>
      <c r="E29" s="28"/>
      <c r="F29" s="28"/>
      <c r="G29" s="28"/>
      <c r="H29" s="28"/>
      <c r="I29" s="28"/>
      <c r="J29" s="28"/>
      <c r="K29" s="28"/>
      <c r="L29" s="21"/>
    </row>
    <row r="30" spans="2:12" s="1" customFormat="1" ht="25.35" customHeight="1" x14ac:dyDescent="0.2">
      <c r="B30" s="21"/>
      <c r="D30" s="40" t="s">
        <v>39</v>
      </c>
      <c r="J30" s="37">
        <f>ROUND(J83, 2)</f>
        <v>0</v>
      </c>
      <c r="L30" s="21"/>
    </row>
    <row r="31" spans="2:12" s="1" customFormat="1" ht="6.95" customHeight="1" x14ac:dyDescent="0.2">
      <c r="B31" s="21"/>
      <c r="D31" s="28"/>
      <c r="E31" s="28"/>
      <c r="F31" s="28"/>
      <c r="G31" s="28"/>
      <c r="H31" s="28"/>
      <c r="I31" s="28"/>
      <c r="J31" s="28"/>
      <c r="K31" s="28"/>
      <c r="L31" s="21"/>
    </row>
    <row r="32" spans="2:12" s="1" customFormat="1" ht="14.45" customHeight="1" x14ac:dyDescent="0.2">
      <c r="B32" s="21"/>
      <c r="F32" s="22" t="s">
        <v>41</v>
      </c>
      <c r="I32" s="22" t="s">
        <v>40</v>
      </c>
      <c r="J32" s="22" t="s">
        <v>42</v>
      </c>
      <c r="L32" s="21"/>
    </row>
    <row r="33" spans="2:12" s="1" customFormat="1" ht="14.45" customHeight="1" x14ac:dyDescent="0.2">
      <c r="B33" s="21"/>
      <c r="D33" s="29" t="s">
        <v>43</v>
      </c>
      <c r="E33" s="19" t="s">
        <v>44</v>
      </c>
      <c r="F33" s="41">
        <f>ROUND((SUM(BE83:BE101)),  2)</f>
        <v>0</v>
      </c>
      <c r="I33" s="42">
        <v>0.21</v>
      </c>
      <c r="J33" s="41">
        <f>ROUND(((SUM(BE83:BE101))*I33),  2)</f>
        <v>0</v>
      </c>
      <c r="L33" s="21"/>
    </row>
    <row r="34" spans="2:12" s="1" customFormat="1" ht="14.45" customHeight="1" x14ac:dyDescent="0.2">
      <c r="B34" s="21"/>
      <c r="E34" s="19" t="s">
        <v>45</v>
      </c>
      <c r="F34" s="41">
        <f>ROUND((SUM(BF83:BF101)),  2)</f>
        <v>0</v>
      </c>
      <c r="I34" s="42">
        <v>0.12</v>
      </c>
      <c r="J34" s="41">
        <f>ROUND(((SUM(BF83:BF101))*I34),  2)</f>
        <v>0</v>
      </c>
      <c r="L34" s="21"/>
    </row>
    <row r="35" spans="2:12" s="1" customFormat="1" ht="14.45" hidden="1" customHeight="1" x14ac:dyDescent="0.2">
      <c r="B35" s="21"/>
      <c r="E35" s="19" t="s">
        <v>46</v>
      </c>
      <c r="F35" s="41">
        <f>ROUND((SUM(BG83:BG101)),  2)</f>
        <v>0</v>
      </c>
      <c r="I35" s="42">
        <v>0.21</v>
      </c>
      <c r="J35" s="41">
        <f>0</f>
        <v>0</v>
      </c>
      <c r="L35" s="21"/>
    </row>
    <row r="36" spans="2:12" s="1" customFormat="1" ht="14.45" hidden="1" customHeight="1" x14ac:dyDescent="0.2">
      <c r="B36" s="21"/>
      <c r="E36" s="19" t="s">
        <v>47</v>
      </c>
      <c r="F36" s="41">
        <f>ROUND((SUM(BH83:BH101)),  2)</f>
        <v>0</v>
      </c>
      <c r="I36" s="42">
        <v>0.12</v>
      </c>
      <c r="J36" s="41">
        <f>0</f>
        <v>0</v>
      </c>
      <c r="L36" s="21"/>
    </row>
    <row r="37" spans="2:12" s="1" customFormat="1" ht="14.45" hidden="1" customHeight="1" x14ac:dyDescent="0.2">
      <c r="B37" s="21"/>
      <c r="E37" s="19" t="s">
        <v>48</v>
      </c>
      <c r="F37" s="41">
        <f>ROUND((SUM(BI83:BI101)),  2)</f>
        <v>0</v>
      </c>
      <c r="I37" s="42">
        <v>0</v>
      </c>
      <c r="J37" s="41">
        <f>0</f>
        <v>0</v>
      </c>
      <c r="L37" s="21"/>
    </row>
    <row r="38" spans="2:12" s="1" customFormat="1" ht="6.95" customHeight="1" x14ac:dyDescent="0.2">
      <c r="B38" s="21"/>
      <c r="L38" s="21"/>
    </row>
    <row r="39" spans="2:12" s="1" customFormat="1" ht="25.35" customHeight="1" x14ac:dyDescent="0.2">
      <c r="B39" s="21"/>
      <c r="C39" s="43"/>
      <c r="D39" s="44" t="s">
        <v>49</v>
      </c>
      <c r="E39" s="31"/>
      <c r="F39" s="31"/>
      <c r="G39" s="45" t="s">
        <v>50</v>
      </c>
      <c r="H39" s="46" t="s">
        <v>51</v>
      </c>
      <c r="I39" s="31"/>
      <c r="J39" s="47">
        <f>SUM(J30:J37)</f>
        <v>0</v>
      </c>
      <c r="K39" s="48"/>
      <c r="L39" s="21"/>
    </row>
    <row r="40" spans="2:12" s="1" customFormat="1" ht="14.45" customHeight="1" x14ac:dyDescent="0.2">
      <c r="B40" s="23"/>
      <c r="C40" s="24"/>
      <c r="D40" s="24"/>
      <c r="E40" s="24"/>
      <c r="F40" s="24"/>
      <c r="G40" s="24"/>
      <c r="H40" s="24"/>
      <c r="I40" s="24"/>
      <c r="J40" s="24"/>
      <c r="K40" s="24"/>
      <c r="L40" s="21"/>
    </row>
    <row r="44" spans="2:12" s="1" customFormat="1" ht="6.95" customHeight="1" x14ac:dyDescent="0.2">
      <c r="B44" s="25"/>
      <c r="C44" s="26"/>
      <c r="D44" s="26"/>
      <c r="E44" s="26"/>
      <c r="F44" s="26"/>
      <c r="G44" s="26"/>
      <c r="H44" s="26"/>
      <c r="I44" s="26"/>
      <c r="J44" s="26"/>
      <c r="K44" s="26"/>
      <c r="L44" s="21"/>
    </row>
    <row r="45" spans="2:12" s="1" customFormat="1" ht="24.95" customHeight="1" x14ac:dyDescent="0.2">
      <c r="B45" s="21"/>
      <c r="C45" s="15" t="s">
        <v>97</v>
      </c>
      <c r="L45" s="21"/>
    </row>
    <row r="46" spans="2:12" s="1" customFormat="1" ht="6.95" customHeight="1" x14ac:dyDescent="0.2">
      <c r="B46" s="21"/>
      <c r="L46" s="21"/>
    </row>
    <row r="47" spans="2:12" s="1" customFormat="1" ht="12" customHeight="1" x14ac:dyDescent="0.2">
      <c r="B47" s="21"/>
      <c r="C47" s="19" t="s">
        <v>14</v>
      </c>
      <c r="L47" s="21"/>
    </row>
    <row r="48" spans="2:12" s="1" customFormat="1" ht="16.5" customHeight="1" x14ac:dyDescent="0.2">
      <c r="B48" s="21"/>
      <c r="E48" s="302" t="str">
        <f>E7</f>
        <v>VD Klíčava – oprava VO</v>
      </c>
      <c r="F48" s="303"/>
      <c r="G48" s="303"/>
      <c r="H48" s="303"/>
      <c r="L48" s="21"/>
    </row>
    <row r="49" spans="2:47" s="1" customFormat="1" ht="12" customHeight="1" x14ac:dyDescent="0.2">
      <c r="B49" s="21"/>
      <c r="C49" s="19" t="s">
        <v>95</v>
      </c>
      <c r="L49" s="21"/>
    </row>
    <row r="50" spans="2:47" s="1" customFormat="1" ht="16.5" customHeight="1" x14ac:dyDescent="0.2">
      <c r="B50" s="21"/>
      <c r="E50" s="268" t="str">
        <f>E9</f>
        <v>VON - Vedlejší a ostatní náklady</v>
      </c>
      <c r="F50" s="301"/>
      <c r="G50" s="301"/>
      <c r="H50" s="301"/>
      <c r="L50" s="21"/>
    </row>
    <row r="51" spans="2:47" s="1" customFormat="1" ht="6.95" customHeight="1" x14ac:dyDescent="0.2">
      <c r="B51" s="21"/>
      <c r="L51" s="21"/>
    </row>
    <row r="52" spans="2:47" s="1" customFormat="1" ht="12" customHeight="1" x14ac:dyDescent="0.2">
      <c r="B52" s="21"/>
      <c r="C52" s="19" t="s">
        <v>19</v>
      </c>
      <c r="F52" s="17" t="str">
        <f>F12</f>
        <v>VD Klíčava</v>
      </c>
      <c r="I52" s="19" t="s">
        <v>21</v>
      </c>
      <c r="J52" s="27" t="str">
        <f>IF(J12="","",J12)</f>
        <v/>
      </c>
      <c r="L52" s="21"/>
    </row>
    <row r="53" spans="2:47" s="1" customFormat="1" ht="6.95" customHeight="1" x14ac:dyDescent="0.2">
      <c r="B53" s="21"/>
      <c r="L53" s="21"/>
    </row>
    <row r="54" spans="2:47" s="1" customFormat="1" ht="15.2" customHeight="1" x14ac:dyDescent="0.2">
      <c r="B54" s="21"/>
      <c r="C54" s="19" t="s">
        <v>22</v>
      </c>
      <c r="F54" s="17" t="str">
        <f>E15</f>
        <v>Povodí Vltavy, státní podnik</v>
      </c>
      <c r="I54" s="19" t="s">
        <v>30</v>
      </c>
      <c r="J54" s="20" t="str">
        <f>E21</f>
        <v>AQUATIS a.s.</v>
      </c>
      <c r="L54" s="21"/>
    </row>
    <row r="55" spans="2:47" s="1" customFormat="1" ht="15.2" customHeight="1" x14ac:dyDescent="0.2">
      <c r="B55" s="21"/>
      <c r="C55" s="19" t="s">
        <v>28</v>
      </c>
      <c r="F55" s="17" t="str">
        <f>IF(E18="","",E18)</f>
        <v/>
      </c>
      <c r="I55" s="19" t="s">
        <v>35</v>
      </c>
      <c r="J55" s="20" t="str">
        <f>E24</f>
        <v>Bc. Aneta Patková</v>
      </c>
      <c r="L55" s="21"/>
    </row>
    <row r="56" spans="2:47" s="1" customFormat="1" ht="10.35" customHeight="1" x14ac:dyDescent="0.2">
      <c r="B56" s="21"/>
      <c r="L56" s="21"/>
    </row>
    <row r="57" spans="2:47" s="1" customFormat="1" ht="29.25" customHeight="1" x14ac:dyDescent="0.2">
      <c r="B57" s="21"/>
      <c r="C57" s="49" t="s">
        <v>98</v>
      </c>
      <c r="D57" s="43"/>
      <c r="E57" s="43"/>
      <c r="F57" s="43"/>
      <c r="G57" s="43"/>
      <c r="H57" s="43"/>
      <c r="I57" s="43"/>
      <c r="J57" s="50" t="s">
        <v>99</v>
      </c>
      <c r="K57" s="43"/>
      <c r="L57" s="21"/>
    </row>
    <row r="58" spans="2:47" s="1" customFormat="1" ht="10.35" customHeight="1" x14ac:dyDescent="0.2">
      <c r="B58" s="21"/>
      <c r="L58" s="21"/>
    </row>
    <row r="59" spans="2:47" s="1" customFormat="1" ht="22.9" customHeight="1" x14ac:dyDescent="0.2">
      <c r="B59" s="21"/>
      <c r="C59" s="51" t="s">
        <v>71</v>
      </c>
      <c r="J59" s="37">
        <f>J83</f>
        <v>0</v>
      </c>
      <c r="L59" s="21"/>
      <c r="AU59" s="11" t="s">
        <v>100</v>
      </c>
    </row>
    <row r="60" spans="2:47" s="4" customFormat="1" ht="24.95" customHeight="1" x14ac:dyDescent="0.2">
      <c r="B60" s="79"/>
      <c r="D60" s="80" t="s">
        <v>434</v>
      </c>
      <c r="E60" s="81"/>
      <c r="F60" s="81"/>
      <c r="G60" s="81"/>
      <c r="H60" s="81"/>
      <c r="I60" s="81"/>
      <c r="J60" s="82">
        <f>J84</f>
        <v>0</v>
      </c>
      <c r="L60" s="79"/>
    </row>
    <row r="61" spans="2:47" s="6" customFormat="1" ht="19.899999999999999" customHeight="1" x14ac:dyDescent="0.2">
      <c r="B61" s="93"/>
      <c r="D61" s="94" t="s">
        <v>435</v>
      </c>
      <c r="E61" s="95"/>
      <c r="F61" s="95"/>
      <c r="G61" s="95"/>
      <c r="H61" s="95"/>
      <c r="I61" s="95"/>
      <c r="J61" s="96">
        <f>J85</f>
        <v>0</v>
      </c>
      <c r="L61" s="93"/>
    </row>
    <row r="62" spans="2:47" s="6" customFormat="1" ht="19.899999999999999" customHeight="1" x14ac:dyDescent="0.2">
      <c r="B62" s="93"/>
      <c r="D62" s="94" t="s">
        <v>436</v>
      </c>
      <c r="E62" s="95"/>
      <c r="F62" s="95"/>
      <c r="G62" s="95"/>
      <c r="H62" s="95"/>
      <c r="I62" s="95"/>
      <c r="J62" s="96">
        <f>J92</f>
        <v>0</v>
      </c>
      <c r="L62" s="93"/>
    </row>
    <row r="63" spans="2:47" s="6" customFormat="1" ht="19.899999999999999" customHeight="1" x14ac:dyDescent="0.2">
      <c r="B63" s="93"/>
      <c r="D63" s="94" t="s">
        <v>437</v>
      </c>
      <c r="E63" s="95"/>
      <c r="F63" s="95"/>
      <c r="G63" s="95"/>
      <c r="H63" s="95"/>
      <c r="I63" s="95"/>
      <c r="J63" s="96">
        <f>J95</f>
        <v>0</v>
      </c>
      <c r="L63" s="93"/>
    </row>
    <row r="64" spans="2:47" s="1" customFormat="1" ht="21.75" customHeight="1" x14ac:dyDescent="0.2">
      <c r="B64" s="21"/>
      <c r="L64" s="21"/>
    </row>
    <row r="65" spans="2:12" s="1" customFormat="1" ht="6.95" customHeight="1" x14ac:dyDescent="0.2">
      <c r="B65" s="23"/>
      <c r="C65" s="24"/>
      <c r="D65" s="24"/>
      <c r="E65" s="24"/>
      <c r="F65" s="24"/>
      <c r="G65" s="24"/>
      <c r="H65" s="24"/>
      <c r="I65" s="24"/>
      <c r="J65" s="24"/>
      <c r="K65" s="24"/>
      <c r="L65" s="21"/>
    </row>
    <row r="69" spans="2:12" s="1" customFormat="1" ht="6.95" customHeight="1" x14ac:dyDescent="0.2">
      <c r="B69" s="25"/>
      <c r="C69" s="26"/>
      <c r="D69" s="26"/>
      <c r="E69" s="26"/>
      <c r="F69" s="26"/>
      <c r="G69" s="26"/>
      <c r="H69" s="26"/>
      <c r="I69" s="26"/>
      <c r="J69" s="26"/>
      <c r="K69" s="26"/>
      <c r="L69" s="21"/>
    </row>
    <row r="70" spans="2:12" s="1" customFormat="1" ht="24.95" customHeight="1" x14ac:dyDescent="0.2">
      <c r="B70" s="21"/>
      <c r="C70" s="15" t="s">
        <v>101</v>
      </c>
      <c r="L70" s="21"/>
    </row>
    <row r="71" spans="2:12" s="1" customFormat="1" ht="6.95" customHeight="1" x14ac:dyDescent="0.2">
      <c r="B71" s="21"/>
      <c r="L71" s="21"/>
    </row>
    <row r="72" spans="2:12" s="1" customFormat="1" ht="12" customHeight="1" x14ac:dyDescent="0.2">
      <c r="B72" s="21"/>
      <c r="C72" s="19" t="s">
        <v>14</v>
      </c>
      <c r="L72" s="21"/>
    </row>
    <row r="73" spans="2:12" s="1" customFormat="1" ht="16.5" customHeight="1" x14ac:dyDescent="0.2">
      <c r="B73" s="21"/>
      <c r="E73" s="302" t="str">
        <f>E7</f>
        <v>VD Klíčava – oprava VO</v>
      </c>
      <c r="F73" s="303"/>
      <c r="G73" s="303"/>
      <c r="H73" s="303"/>
      <c r="L73" s="21"/>
    </row>
    <row r="74" spans="2:12" s="1" customFormat="1" ht="12" customHeight="1" x14ac:dyDescent="0.2">
      <c r="B74" s="21"/>
      <c r="C74" s="19" t="s">
        <v>95</v>
      </c>
      <c r="L74" s="21"/>
    </row>
    <row r="75" spans="2:12" s="1" customFormat="1" ht="16.5" customHeight="1" x14ac:dyDescent="0.2">
      <c r="B75" s="21"/>
      <c r="E75" s="268" t="str">
        <f>E9</f>
        <v>VON - Vedlejší a ostatní náklady</v>
      </c>
      <c r="F75" s="301"/>
      <c r="G75" s="301"/>
      <c r="H75" s="301"/>
      <c r="L75" s="21"/>
    </row>
    <row r="76" spans="2:12" s="1" customFormat="1" ht="6.95" customHeight="1" x14ac:dyDescent="0.2">
      <c r="B76" s="21"/>
      <c r="L76" s="21"/>
    </row>
    <row r="77" spans="2:12" s="1" customFormat="1" ht="12" customHeight="1" x14ac:dyDescent="0.2">
      <c r="B77" s="21"/>
      <c r="C77" s="19" t="s">
        <v>19</v>
      </c>
      <c r="F77" s="17" t="str">
        <f>F12</f>
        <v>VD Klíčava</v>
      </c>
      <c r="I77" s="19" t="s">
        <v>21</v>
      </c>
      <c r="J77" s="27" t="str">
        <f>IF(J12="","",J12)</f>
        <v/>
      </c>
      <c r="L77" s="21"/>
    </row>
    <row r="78" spans="2:12" s="1" customFormat="1" ht="6.95" customHeight="1" x14ac:dyDescent="0.2">
      <c r="B78" s="21"/>
      <c r="L78" s="21"/>
    </row>
    <row r="79" spans="2:12" s="1" customFormat="1" ht="15.2" customHeight="1" x14ac:dyDescent="0.2">
      <c r="B79" s="21"/>
      <c r="C79" s="19" t="s">
        <v>22</v>
      </c>
      <c r="F79" s="17" t="str">
        <f>E15</f>
        <v>Povodí Vltavy, státní podnik</v>
      </c>
      <c r="I79" s="19" t="s">
        <v>30</v>
      </c>
      <c r="J79" s="20" t="str">
        <f>E21</f>
        <v>AQUATIS a.s.</v>
      </c>
      <c r="L79" s="21"/>
    </row>
    <row r="80" spans="2:12" s="1" customFormat="1" ht="15.2" customHeight="1" x14ac:dyDescent="0.2">
      <c r="B80" s="21"/>
      <c r="C80" s="19" t="s">
        <v>28</v>
      </c>
      <c r="F80" s="17" t="str">
        <f>IF(E18="","",E18)</f>
        <v/>
      </c>
      <c r="I80" s="19" t="s">
        <v>35</v>
      </c>
      <c r="J80" s="20" t="str">
        <f>E24</f>
        <v>Bc. Aneta Patková</v>
      </c>
      <c r="L80" s="21"/>
    </row>
    <row r="81" spans="2:65" s="1" customFormat="1" ht="10.35" customHeight="1" x14ac:dyDescent="0.2">
      <c r="B81" s="21"/>
      <c r="L81" s="21"/>
    </row>
    <row r="82" spans="2:65" s="3" customFormat="1" ht="29.25" customHeight="1" x14ac:dyDescent="0.2">
      <c r="B82" s="52"/>
      <c r="C82" s="53" t="s">
        <v>102</v>
      </c>
      <c r="D82" s="54" t="s">
        <v>58</v>
      </c>
      <c r="E82" s="54" t="s">
        <v>54</v>
      </c>
      <c r="F82" s="54" t="s">
        <v>55</v>
      </c>
      <c r="G82" s="54" t="s">
        <v>103</v>
      </c>
      <c r="H82" s="54" t="s">
        <v>104</v>
      </c>
      <c r="I82" s="54" t="s">
        <v>105</v>
      </c>
      <c r="J82" s="54" t="s">
        <v>99</v>
      </c>
      <c r="K82" s="55" t="s">
        <v>106</v>
      </c>
      <c r="L82" s="52"/>
      <c r="M82" s="32" t="s">
        <v>17</v>
      </c>
      <c r="N82" s="33" t="s">
        <v>43</v>
      </c>
      <c r="O82" s="33" t="s">
        <v>107</v>
      </c>
      <c r="P82" s="33" t="s">
        <v>108</v>
      </c>
      <c r="Q82" s="33" t="s">
        <v>109</v>
      </c>
      <c r="R82" s="33" t="s">
        <v>110</v>
      </c>
      <c r="S82" s="33" t="s">
        <v>111</v>
      </c>
      <c r="T82" s="34" t="s">
        <v>112</v>
      </c>
    </row>
    <row r="83" spans="2:65" s="1" customFormat="1" ht="22.9" customHeight="1" x14ac:dyDescent="0.25">
      <c r="B83" s="21"/>
      <c r="C83" s="36" t="s">
        <v>113</v>
      </c>
      <c r="J83" s="56">
        <f>BK83</f>
        <v>0</v>
      </c>
      <c r="L83" s="21"/>
      <c r="M83" s="35"/>
      <c r="N83" s="28"/>
      <c r="O83" s="28"/>
      <c r="P83" s="57">
        <f>P84</f>
        <v>0</v>
      </c>
      <c r="Q83" s="28"/>
      <c r="R83" s="57">
        <f>R84</f>
        <v>0</v>
      </c>
      <c r="S83" s="28"/>
      <c r="T83" s="58">
        <f>T84</f>
        <v>0</v>
      </c>
      <c r="AT83" s="11" t="s">
        <v>72</v>
      </c>
      <c r="AU83" s="11" t="s">
        <v>100</v>
      </c>
      <c r="BK83" s="59">
        <f>BK84</f>
        <v>0</v>
      </c>
    </row>
    <row r="84" spans="2:65" s="5" customFormat="1" ht="25.9" customHeight="1" x14ac:dyDescent="0.2">
      <c r="B84" s="83"/>
      <c r="D84" s="84" t="s">
        <v>72</v>
      </c>
      <c r="E84" s="85" t="s">
        <v>438</v>
      </c>
      <c r="F84" s="85" t="s">
        <v>439</v>
      </c>
      <c r="J84" s="86">
        <f>BK84</f>
        <v>0</v>
      </c>
      <c r="L84" s="83"/>
      <c r="M84" s="87"/>
      <c r="P84" s="88">
        <f>P85+P92+P95</f>
        <v>0</v>
      </c>
      <c r="R84" s="88">
        <f>R85+R92+R95</f>
        <v>0</v>
      </c>
      <c r="T84" s="89">
        <f>T85+T92+T95</f>
        <v>0</v>
      </c>
      <c r="AR84" s="84" t="s">
        <v>138</v>
      </c>
      <c r="AT84" s="90" t="s">
        <v>72</v>
      </c>
      <c r="AU84" s="90" t="s">
        <v>73</v>
      </c>
      <c r="AY84" s="84" t="s">
        <v>119</v>
      </c>
      <c r="BK84" s="91">
        <f>BK85+BK92+BK95</f>
        <v>0</v>
      </c>
    </row>
    <row r="85" spans="2:65" s="5" customFormat="1" ht="22.9" customHeight="1" x14ac:dyDescent="0.2">
      <c r="B85" s="83"/>
      <c r="D85" s="84" t="s">
        <v>72</v>
      </c>
      <c r="E85" s="97" t="s">
        <v>440</v>
      </c>
      <c r="F85" s="97" t="s">
        <v>441</v>
      </c>
      <c r="J85" s="98">
        <f>BK85</f>
        <v>0</v>
      </c>
      <c r="L85" s="83"/>
      <c r="M85" s="87"/>
      <c r="P85" s="88">
        <f>SUM(P86:P91)</f>
        <v>0</v>
      </c>
      <c r="R85" s="88">
        <f>SUM(R86:R91)</f>
        <v>0</v>
      </c>
      <c r="T85" s="89">
        <f>SUM(T86:T91)</f>
        <v>0</v>
      </c>
      <c r="AR85" s="84" t="s">
        <v>138</v>
      </c>
      <c r="AT85" s="90" t="s">
        <v>72</v>
      </c>
      <c r="AU85" s="90" t="s">
        <v>81</v>
      </c>
      <c r="AY85" s="84" t="s">
        <v>119</v>
      </c>
      <c r="BK85" s="91">
        <f>SUM(BK86:BK91)</f>
        <v>0</v>
      </c>
    </row>
    <row r="86" spans="2:65" s="1" customFormat="1" ht="16.5" customHeight="1" x14ac:dyDescent="0.2">
      <c r="B86" s="21"/>
      <c r="C86" s="60" t="s">
        <v>81</v>
      </c>
      <c r="D86" s="60" t="s">
        <v>114</v>
      </c>
      <c r="E86" s="61" t="s">
        <v>442</v>
      </c>
      <c r="F86" s="62" t="s">
        <v>443</v>
      </c>
      <c r="G86" s="63" t="s">
        <v>153</v>
      </c>
      <c r="H86" s="64">
        <v>1</v>
      </c>
      <c r="I86" s="265"/>
      <c r="J86" s="65">
        <f>ROUND(I86*H86,2)</f>
        <v>0</v>
      </c>
      <c r="K86" s="62" t="s">
        <v>17</v>
      </c>
      <c r="L86" s="21"/>
      <c r="M86" s="66" t="s">
        <v>17</v>
      </c>
      <c r="N86" s="67" t="s">
        <v>44</v>
      </c>
      <c r="O86" s="68">
        <v>0</v>
      </c>
      <c r="P86" s="68">
        <f>O86*H86</f>
        <v>0</v>
      </c>
      <c r="Q86" s="68">
        <v>0</v>
      </c>
      <c r="R86" s="68">
        <f>Q86*H86</f>
        <v>0</v>
      </c>
      <c r="S86" s="68">
        <v>0</v>
      </c>
      <c r="T86" s="69">
        <f>S86*H86</f>
        <v>0</v>
      </c>
      <c r="AR86" s="70" t="s">
        <v>444</v>
      </c>
      <c r="AT86" s="70" t="s">
        <v>114</v>
      </c>
      <c r="AU86" s="70" t="s">
        <v>83</v>
      </c>
      <c r="AY86" s="11" t="s">
        <v>119</v>
      </c>
      <c r="BE86" s="71">
        <f>IF(N86="základní",J86,0)</f>
        <v>0</v>
      </c>
      <c r="BF86" s="71">
        <f>IF(N86="snížená",J86,0)</f>
        <v>0</v>
      </c>
      <c r="BG86" s="71">
        <f>IF(N86="zákl. přenesená",J86,0)</f>
        <v>0</v>
      </c>
      <c r="BH86" s="71">
        <f>IF(N86="sníž. přenesená",J86,0)</f>
        <v>0</v>
      </c>
      <c r="BI86" s="71">
        <f>IF(N86="nulová",J86,0)</f>
        <v>0</v>
      </c>
      <c r="BJ86" s="11" t="s">
        <v>81</v>
      </c>
      <c r="BK86" s="71">
        <f>ROUND(I86*H86,2)</f>
        <v>0</v>
      </c>
      <c r="BL86" s="11" t="s">
        <v>444</v>
      </c>
      <c r="BM86" s="70" t="s">
        <v>445</v>
      </c>
    </row>
    <row r="87" spans="2:65" s="1" customFormat="1" x14ac:dyDescent="0.2">
      <c r="B87" s="21"/>
      <c r="D87" s="72" t="s">
        <v>121</v>
      </c>
      <c r="F87" s="73" t="s">
        <v>446</v>
      </c>
      <c r="L87" s="21"/>
      <c r="M87" s="74"/>
      <c r="T87" s="30"/>
      <c r="AT87" s="11" t="s">
        <v>121</v>
      </c>
      <c r="AU87" s="11" t="s">
        <v>83</v>
      </c>
    </row>
    <row r="88" spans="2:65" s="1" customFormat="1" ht="16.5" customHeight="1" x14ac:dyDescent="0.2">
      <c r="B88" s="21"/>
      <c r="C88" s="60" t="s">
        <v>83</v>
      </c>
      <c r="D88" s="60" t="s">
        <v>114</v>
      </c>
      <c r="E88" s="61" t="s">
        <v>447</v>
      </c>
      <c r="F88" s="62" t="s">
        <v>448</v>
      </c>
      <c r="G88" s="63" t="s">
        <v>153</v>
      </c>
      <c r="H88" s="64">
        <v>1</v>
      </c>
      <c r="I88" s="265"/>
      <c r="J88" s="65">
        <f>ROUND(I88*H88,2)</f>
        <v>0</v>
      </c>
      <c r="K88" s="62" t="s">
        <v>17</v>
      </c>
      <c r="L88" s="21"/>
      <c r="M88" s="66" t="s">
        <v>17</v>
      </c>
      <c r="N88" s="67" t="s">
        <v>44</v>
      </c>
      <c r="O88" s="68">
        <v>0</v>
      </c>
      <c r="P88" s="68">
        <f>O88*H88</f>
        <v>0</v>
      </c>
      <c r="Q88" s="68">
        <v>0</v>
      </c>
      <c r="R88" s="68">
        <f>Q88*H88</f>
        <v>0</v>
      </c>
      <c r="S88" s="68">
        <v>0</v>
      </c>
      <c r="T88" s="69">
        <f>S88*H88</f>
        <v>0</v>
      </c>
      <c r="AR88" s="70" t="s">
        <v>444</v>
      </c>
      <c r="AT88" s="70" t="s">
        <v>114</v>
      </c>
      <c r="AU88" s="70" t="s">
        <v>83</v>
      </c>
      <c r="AY88" s="11" t="s">
        <v>119</v>
      </c>
      <c r="BE88" s="71">
        <f>IF(N88="základní",J88,0)</f>
        <v>0</v>
      </c>
      <c r="BF88" s="71">
        <f>IF(N88="snížená",J88,0)</f>
        <v>0</v>
      </c>
      <c r="BG88" s="71">
        <f>IF(N88="zákl. přenesená",J88,0)</f>
        <v>0</v>
      </c>
      <c r="BH88" s="71">
        <f>IF(N88="sníž. přenesená",J88,0)</f>
        <v>0</v>
      </c>
      <c r="BI88" s="71">
        <f>IF(N88="nulová",J88,0)</f>
        <v>0</v>
      </c>
      <c r="BJ88" s="11" t="s">
        <v>81</v>
      </c>
      <c r="BK88" s="71">
        <f>ROUND(I88*H88,2)</f>
        <v>0</v>
      </c>
      <c r="BL88" s="11" t="s">
        <v>444</v>
      </c>
      <c r="BM88" s="70" t="s">
        <v>449</v>
      </c>
    </row>
    <row r="89" spans="2:65" s="1" customFormat="1" x14ac:dyDescent="0.2">
      <c r="B89" s="21"/>
      <c r="D89" s="72" t="s">
        <v>121</v>
      </c>
      <c r="F89" s="73" t="s">
        <v>450</v>
      </c>
      <c r="L89" s="21"/>
      <c r="M89" s="74"/>
      <c r="T89" s="30"/>
      <c r="AT89" s="11" t="s">
        <v>121</v>
      </c>
      <c r="AU89" s="11" t="s">
        <v>83</v>
      </c>
    </row>
    <row r="90" spans="2:65" s="1" customFormat="1" ht="16.5" customHeight="1" x14ac:dyDescent="0.2">
      <c r="B90" s="21"/>
      <c r="C90" s="60" t="s">
        <v>134</v>
      </c>
      <c r="D90" s="60" t="s">
        <v>114</v>
      </c>
      <c r="E90" s="61" t="s">
        <v>451</v>
      </c>
      <c r="F90" s="62" t="s">
        <v>452</v>
      </c>
      <c r="G90" s="63" t="s">
        <v>153</v>
      </c>
      <c r="H90" s="64">
        <v>1</v>
      </c>
      <c r="I90" s="265"/>
      <c r="J90" s="65">
        <f>ROUND(I90*H90,2)</f>
        <v>0</v>
      </c>
      <c r="K90" s="62" t="s">
        <v>17</v>
      </c>
      <c r="L90" s="21"/>
      <c r="M90" s="66" t="s">
        <v>17</v>
      </c>
      <c r="N90" s="67" t="s">
        <v>44</v>
      </c>
      <c r="O90" s="68">
        <v>0</v>
      </c>
      <c r="P90" s="68">
        <f>O90*H90</f>
        <v>0</v>
      </c>
      <c r="Q90" s="68">
        <v>0</v>
      </c>
      <c r="R90" s="68">
        <f>Q90*H90</f>
        <v>0</v>
      </c>
      <c r="S90" s="68">
        <v>0</v>
      </c>
      <c r="T90" s="69">
        <f>S90*H90</f>
        <v>0</v>
      </c>
      <c r="AR90" s="70" t="s">
        <v>444</v>
      </c>
      <c r="AT90" s="70" t="s">
        <v>114</v>
      </c>
      <c r="AU90" s="70" t="s">
        <v>83</v>
      </c>
      <c r="AY90" s="11" t="s">
        <v>119</v>
      </c>
      <c r="BE90" s="71">
        <f>IF(N90="základní",J90,0)</f>
        <v>0</v>
      </c>
      <c r="BF90" s="71">
        <f>IF(N90="snížená",J90,0)</f>
        <v>0</v>
      </c>
      <c r="BG90" s="71">
        <f>IF(N90="zákl. přenesená",J90,0)</f>
        <v>0</v>
      </c>
      <c r="BH90" s="71">
        <f>IF(N90="sníž. přenesená",J90,0)</f>
        <v>0</v>
      </c>
      <c r="BI90" s="71">
        <f>IF(N90="nulová",J90,0)</f>
        <v>0</v>
      </c>
      <c r="BJ90" s="11" t="s">
        <v>81</v>
      </c>
      <c r="BK90" s="71">
        <f>ROUND(I90*H90,2)</f>
        <v>0</v>
      </c>
      <c r="BL90" s="11" t="s">
        <v>444</v>
      </c>
      <c r="BM90" s="70" t="s">
        <v>453</v>
      </c>
    </row>
    <row r="91" spans="2:65" s="1" customFormat="1" x14ac:dyDescent="0.2">
      <c r="B91" s="21"/>
      <c r="D91" s="72" t="s">
        <v>121</v>
      </c>
      <c r="F91" s="73" t="s">
        <v>452</v>
      </c>
      <c r="L91" s="21"/>
      <c r="M91" s="74"/>
      <c r="T91" s="30"/>
      <c r="AT91" s="11" t="s">
        <v>121</v>
      </c>
      <c r="AU91" s="11" t="s">
        <v>83</v>
      </c>
    </row>
    <row r="92" spans="2:65" s="5" customFormat="1" ht="22.9" customHeight="1" x14ac:dyDescent="0.2">
      <c r="B92" s="83"/>
      <c r="D92" s="84" t="s">
        <v>72</v>
      </c>
      <c r="E92" s="97" t="s">
        <v>454</v>
      </c>
      <c r="F92" s="97" t="s">
        <v>455</v>
      </c>
      <c r="J92" s="98">
        <f>BK92</f>
        <v>0</v>
      </c>
      <c r="L92" s="83"/>
      <c r="M92" s="87"/>
      <c r="P92" s="88">
        <f>SUM(P93:P94)</f>
        <v>0</v>
      </c>
      <c r="R92" s="88">
        <f>SUM(R93:R94)</f>
        <v>0</v>
      </c>
      <c r="T92" s="89">
        <f>SUM(T93:T94)</f>
        <v>0</v>
      </c>
      <c r="AR92" s="84" t="s">
        <v>138</v>
      </c>
      <c r="AT92" s="90" t="s">
        <v>72</v>
      </c>
      <c r="AU92" s="90" t="s">
        <v>81</v>
      </c>
      <c r="AY92" s="84" t="s">
        <v>119</v>
      </c>
      <c r="BK92" s="91">
        <f>SUM(BK93:BK94)</f>
        <v>0</v>
      </c>
    </row>
    <row r="93" spans="2:65" s="1" customFormat="1" ht="16.5" customHeight="1" x14ac:dyDescent="0.2">
      <c r="B93" s="21"/>
      <c r="C93" s="60" t="s">
        <v>138</v>
      </c>
      <c r="D93" s="60" t="s">
        <v>114</v>
      </c>
      <c r="E93" s="61" t="s">
        <v>456</v>
      </c>
      <c r="F93" s="62" t="s">
        <v>457</v>
      </c>
      <c r="G93" s="63" t="s">
        <v>153</v>
      </c>
      <c r="H93" s="64">
        <v>1</v>
      </c>
      <c r="I93" s="265"/>
      <c r="J93" s="65">
        <f>ROUND(I93*H93,2)</f>
        <v>0</v>
      </c>
      <c r="K93" s="62" t="s">
        <v>17</v>
      </c>
      <c r="L93" s="21"/>
      <c r="M93" s="66" t="s">
        <v>17</v>
      </c>
      <c r="N93" s="67" t="s">
        <v>44</v>
      </c>
      <c r="O93" s="68">
        <v>0</v>
      </c>
      <c r="P93" s="68">
        <f>O93*H93</f>
        <v>0</v>
      </c>
      <c r="Q93" s="68">
        <v>0</v>
      </c>
      <c r="R93" s="68">
        <f>Q93*H93</f>
        <v>0</v>
      </c>
      <c r="S93" s="68">
        <v>0</v>
      </c>
      <c r="T93" s="69">
        <f>S93*H93</f>
        <v>0</v>
      </c>
      <c r="AR93" s="70" t="s">
        <v>444</v>
      </c>
      <c r="AT93" s="70" t="s">
        <v>114</v>
      </c>
      <c r="AU93" s="70" t="s">
        <v>83</v>
      </c>
      <c r="AY93" s="11" t="s">
        <v>119</v>
      </c>
      <c r="BE93" s="71">
        <f>IF(N93="základní",J93,0)</f>
        <v>0</v>
      </c>
      <c r="BF93" s="71">
        <f>IF(N93="snížená",J93,0)</f>
        <v>0</v>
      </c>
      <c r="BG93" s="71">
        <f>IF(N93="zákl. přenesená",J93,0)</f>
        <v>0</v>
      </c>
      <c r="BH93" s="71">
        <f>IF(N93="sníž. přenesená",J93,0)</f>
        <v>0</v>
      </c>
      <c r="BI93" s="71">
        <f>IF(N93="nulová",J93,0)</f>
        <v>0</v>
      </c>
      <c r="BJ93" s="11" t="s">
        <v>81</v>
      </c>
      <c r="BK93" s="71">
        <f>ROUND(I93*H93,2)</f>
        <v>0</v>
      </c>
      <c r="BL93" s="11" t="s">
        <v>444</v>
      </c>
      <c r="BM93" s="70" t="s">
        <v>458</v>
      </c>
    </row>
    <row r="94" spans="2:65" s="1" customFormat="1" ht="48.75" x14ac:dyDescent="0.2">
      <c r="B94" s="21"/>
      <c r="D94" s="72" t="s">
        <v>121</v>
      </c>
      <c r="F94" s="73" t="s">
        <v>459</v>
      </c>
      <c r="L94" s="21"/>
      <c r="M94" s="74"/>
      <c r="T94" s="30"/>
      <c r="AT94" s="11" t="s">
        <v>121</v>
      </c>
      <c r="AU94" s="11" t="s">
        <v>83</v>
      </c>
    </row>
    <row r="95" spans="2:65" s="5" customFormat="1" ht="22.9" customHeight="1" x14ac:dyDescent="0.2">
      <c r="B95" s="83"/>
      <c r="D95" s="84" t="s">
        <v>72</v>
      </c>
      <c r="E95" s="97" t="s">
        <v>460</v>
      </c>
      <c r="F95" s="97" t="s">
        <v>461</v>
      </c>
      <c r="J95" s="98">
        <f>BK95</f>
        <v>0</v>
      </c>
      <c r="L95" s="83"/>
      <c r="M95" s="87"/>
      <c r="P95" s="88">
        <f>SUM(P96:P101)</f>
        <v>0</v>
      </c>
      <c r="R95" s="88">
        <f>SUM(R96:R101)</f>
        <v>0</v>
      </c>
      <c r="T95" s="89">
        <f>SUM(T96:T101)</f>
        <v>0</v>
      </c>
      <c r="AR95" s="84" t="s">
        <v>134</v>
      </c>
      <c r="AT95" s="90" t="s">
        <v>72</v>
      </c>
      <c r="AU95" s="90" t="s">
        <v>81</v>
      </c>
      <c r="AY95" s="84" t="s">
        <v>119</v>
      </c>
      <c r="BK95" s="91">
        <f>SUM(BK96:BK101)</f>
        <v>0</v>
      </c>
    </row>
    <row r="96" spans="2:65" s="1" customFormat="1" ht="16.5" customHeight="1" x14ac:dyDescent="0.2">
      <c r="B96" s="21"/>
      <c r="C96" s="60" t="s">
        <v>150</v>
      </c>
      <c r="D96" s="60" t="s">
        <v>114</v>
      </c>
      <c r="E96" s="61" t="s">
        <v>462</v>
      </c>
      <c r="F96" s="62" t="s">
        <v>463</v>
      </c>
      <c r="G96" s="63" t="s">
        <v>153</v>
      </c>
      <c r="H96" s="64">
        <v>1</v>
      </c>
      <c r="I96" s="265"/>
      <c r="J96" s="65">
        <f>ROUND(I96*H96,2)</f>
        <v>0</v>
      </c>
      <c r="K96" s="62" t="s">
        <v>17</v>
      </c>
      <c r="L96" s="21"/>
      <c r="M96" s="66" t="s">
        <v>17</v>
      </c>
      <c r="N96" s="67" t="s">
        <v>44</v>
      </c>
      <c r="O96" s="68">
        <v>0</v>
      </c>
      <c r="P96" s="68">
        <f>O96*H96</f>
        <v>0</v>
      </c>
      <c r="Q96" s="68">
        <v>0</v>
      </c>
      <c r="R96" s="68">
        <f>Q96*H96</f>
        <v>0</v>
      </c>
      <c r="S96" s="68">
        <v>0</v>
      </c>
      <c r="T96" s="69">
        <f>S96*H96</f>
        <v>0</v>
      </c>
      <c r="AR96" s="70" t="s">
        <v>444</v>
      </c>
      <c r="AT96" s="70" t="s">
        <v>114</v>
      </c>
      <c r="AU96" s="70" t="s">
        <v>83</v>
      </c>
      <c r="AY96" s="11" t="s">
        <v>119</v>
      </c>
      <c r="BE96" s="71">
        <f>IF(N96="základní",J96,0)</f>
        <v>0</v>
      </c>
      <c r="BF96" s="71">
        <f>IF(N96="snížená",J96,0)</f>
        <v>0</v>
      </c>
      <c r="BG96" s="71">
        <f>IF(N96="zákl. přenesená",J96,0)</f>
        <v>0</v>
      </c>
      <c r="BH96" s="71">
        <f>IF(N96="sníž. přenesená",J96,0)</f>
        <v>0</v>
      </c>
      <c r="BI96" s="71">
        <f>IF(N96="nulová",J96,0)</f>
        <v>0</v>
      </c>
      <c r="BJ96" s="11" t="s">
        <v>81</v>
      </c>
      <c r="BK96" s="71">
        <f>ROUND(I96*H96,2)</f>
        <v>0</v>
      </c>
      <c r="BL96" s="11" t="s">
        <v>444</v>
      </c>
      <c r="BM96" s="70" t="s">
        <v>464</v>
      </c>
    </row>
    <row r="97" spans="2:65" s="1" customFormat="1" ht="19.5" x14ac:dyDescent="0.2">
      <c r="B97" s="21"/>
      <c r="D97" s="72" t="s">
        <v>121</v>
      </c>
      <c r="F97" s="73" t="s">
        <v>465</v>
      </c>
      <c r="L97" s="21"/>
      <c r="M97" s="74"/>
      <c r="T97" s="30"/>
      <c r="AT97" s="11" t="s">
        <v>121</v>
      </c>
      <c r="AU97" s="11" t="s">
        <v>83</v>
      </c>
    </row>
    <row r="98" spans="2:65" s="1" customFormat="1" ht="16.5" customHeight="1" x14ac:dyDescent="0.2">
      <c r="B98" s="21"/>
      <c r="C98" s="60" t="s">
        <v>155</v>
      </c>
      <c r="D98" s="60" t="s">
        <v>114</v>
      </c>
      <c r="E98" s="61" t="s">
        <v>466</v>
      </c>
      <c r="F98" s="62" t="s">
        <v>467</v>
      </c>
      <c r="G98" s="63" t="s">
        <v>153</v>
      </c>
      <c r="H98" s="64">
        <v>1</v>
      </c>
      <c r="I98" s="265"/>
      <c r="J98" s="65">
        <f>ROUND(I98*H98,2)</f>
        <v>0</v>
      </c>
      <c r="K98" s="62" t="s">
        <v>17</v>
      </c>
      <c r="L98" s="21"/>
      <c r="M98" s="66" t="s">
        <v>17</v>
      </c>
      <c r="N98" s="67" t="s">
        <v>44</v>
      </c>
      <c r="O98" s="68">
        <v>0</v>
      </c>
      <c r="P98" s="68">
        <f>O98*H98</f>
        <v>0</v>
      </c>
      <c r="Q98" s="68">
        <v>0</v>
      </c>
      <c r="R98" s="68">
        <f>Q98*H98</f>
        <v>0</v>
      </c>
      <c r="S98" s="68">
        <v>0</v>
      </c>
      <c r="T98" s="69">
        <f>S98*H98</f>
        <v>0</v>
      </c>
      <c r="AR98" s="70" t="s">
        <v>444</v>
      </c>
      <c r="AT98" s="70" t="s">
        <v>114</v>
      </c>
      <c r="AU98" s="70" t="s">
        <v>83</v>
      </c>
      <c r="AY98" s="11" t="s">
        <v>119</v>
      </c>
      <c r="BE98" s="71">
        <f>IF(N98="základní",J98,0)</f>
        <v>0</v>
      </c>
      <c r="BF98" s="71">
        <f>IF(N98="snížená",J98,0)</f>
        <v>0</v>
      </c>
      <c r="BG98" s="71">
        <f>IF(N98="zákl. přenesená",J98,0)</f>
        <v>0</v>
      </c>
      <c r="BH98" s="71">
        <f>IF(N98="sníž. přenesená",J98,0)</f>
        <v>0</v>
      </c>
      <c r="BI98" s="71">
        <f>IF(N98="nulová",J98,0)</f>
        <v>0</v>
      </c>
      <c r="BJ98" s="11" t="s">
        <v>81</v>
      </c>
      <c r="BK98" s="71">
        <f>ROUND(I98*H98,2)</f>
        <v>0</v>
      </c>
      <c r="BL98" s="11" t="s">
        <v>444</v>
      </c>
      <c r="BM98" s="70" t="s">
        <v>468</v>
      </c>
    </row>
    <row r="99" spans="2:65" s="1" customFormat="1" x14ac:dyDescent="0.2">
      <c r="B99" s="21"/>
      <c r="D99" s="72" t="s">
        <v>121</v>
      </c>
      <c r="F99" s="73" t="s">
        <v>467</v>
      </c>
      <c r="L99" s="21"/>
      <c r="M99" s="74"/>
      <c r="T99" s="30"/>
      <c r="AT99" s="11" t="s">
        <v>121</v>
      </c>
      <c r="AU99" s="11" t="s">
        <v>83</v>
      </c>
    </row>
    <row r="100" spans="2:65" s="1" customFormat="1" ht="16.5" customHeight="1" x14ac:dyDescent="0.2">
      <c r="B100" s="21"/>
      <c r="C100" s="60" t="s">
        <v>193</v>
      </c>
      <c r="D100" s="60" t="s">
        <v>114</v>
      </c>
      <c r="E100" s="61" t="s">
        <v>469</v>
      </c>
      <c r="F100" s="62" t="s">
        <v>470</v>
      </c>
      <c r="G100" s="63" t="s">
        <v>153</v>
      </c>
      <c r="H100" s="64">
        <v>1</v>
      </c>
      <c r="I100" s="265"/>
      <c r="J100" s="65">
        <f>ROUND(I100*H100,2)</f>
        <v>0</v>
      </c>
      <c r="K100" s="62" t="s">
        <v>17</v>
      </c>
      <c r="L100" s="21"/>
      <c r="M100" s="66" t="s">
        <v>17</v>
      </c>
      <c r="N100" s="67" t="s">
        <v>44</v>
      </c>
      <c r="O100" s="68">
        <v>0</v>
      </c>
      <c r="P100" s="68">
        <f>O100*H100</f>
        <v>0</v>
      </c>
      <c r="Q100" s="68">
        <v>0</v>
      </c>
      <c r="R100" s="68">
        <f>Q100*H100</f>
        <v>0</v>
      </c>
      <c r="S100" s="68">
        <v>0</v>
      </c>
      <c r="T100" s="69">
        <f>S100*H100</f>
        <v>0</v>
      </c>
      <c r="AR100" s="70" t="s">
        <v>444</v>
      </c>
      <c r="AT100" s="70" t="s">
        <v>114</v>
      </c>
      <c r="AU100" s="70" t="s">
        <v>83</v>
      </c>
      <c r="AY100" s="11" t="s">
        <v>119</v>
      </c>
      <c r="BE100" s="71">
        <f>IF(N100="základní",J100,0)</f>
        <v>0</v>
      </c>
      <c r="BF100" s="71">
        <f>IF(N100="snížená",J100,0)</f>
        <v>0</v>
      </c>
      <c r="BG100" s="71">
        <f>IF(N100="zákl. přenesená",J100,0)</f>
        <v>0</v>
      </c>
      <c r="BH100" s="71">
        <f>IF(N100="sníž. přenesená",J100,0)</f>
        <v>0</v>
      </c>
      <c r="BI100" s="71">
        <f>IF(N100="nulová",J100,0)</f>
        <v>0</v>
      </c>
      <c r="BJ100" s="11" t="s">
        <v>81</v>
      </c>
      <c r="BK100" s="71">
        <f>ROUND(I100*H100,2)</f>
        <v>0</v>
      </c>
      <c r="BL100" s="11" t="s">
        <v>444</v>
      </c>
      <c r="BM100" s="70" t="s">
        <v>471</v>
      </c>
    </row>
    <row r="101" spans="2:65" s="1" customFormat="1" x14ac:dyDescent="0.2">
      <c r="B101" s="21"/>
      <c r="D101" s="72" t="s">
        <v>121</v>
      </c>
      <c r="F101" s="73" t="s">
        <v>470</v>
      </c>
      <c r="L101" s="21"/>
      <c r="M101" s="76"/>
      <c r="N101" s="77"/>
      <c r="O101" s="77"/>
      <c r="P101" s="77"/>
      <c r="Q101" s="77"/>
      <c r="R101" s="77"/>
      <c r="S101" s="77"/>
      <c r="T101" s="78"/>
      <c r="AT101" s="11" t="s">
        <v>121</v>
      </c>
      <c r="AU101" s="11" t="s">
        <v>83</v>
      </c>
    </row>
    <row r="102" spans="2:65" s="1" customFormat="1" ht="6.95" customHeight="1" x14ac:dyDescent="0.2">
      <c r="B102" s="23"/>
      <c r="C102" s="24"/>
      <c r="D102" s="24"/>
      <c r="E102" s="24"/>
      <c r="F102" s="24"/>
      <c r="G102" s="24"/>
      <c r="H102" s="24"/>
      <c r="I102" s="24"/>
      <c r="J102" s="24"/>
      <c r="K102" s="24"/>
      <c r="L102" s="21"/>
    </row>
  </sheetData>
  <sheetProtection algorithmName="SHA-512" hashValue="0ar2lKNyN1Pf8N+25eDGmuVcaUkJ3pi4RHnj67M5qXWO7cdzFydWIPXNB/mNCesitNvYo29+sqg83+qWin516w==" saltValue="9vk0rMC+hKFUW3DQwEJ8Lg==" spinCount="100000" sheet="1" objects="1" scenarios="1"/>
  <autoFilter ref="C82:K101" xr:uid="{00000000-0009-0000-0000-000004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H25"/>
  <sheetViews>
    <sheetView showGridLines="0" workbookViewId="0">
      <selection activeCell="D5" sqref="D5:F5"/>
    </sheetView>
  </sheetViews>
  <sheetFormatPr defaultRowHeight="11.25" x14ac:dyDescent="0.2"/>
  <cols>
    <col min="1" max="1" width="8.33203125" customWidth="1"/>
    <col min="2" max="2" width="1.6640625" customWidth="1"/>
    <col min="3" max="3" width="25" customWidth="1"/>
    <col min="4" max="4" width="130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 x14ac:dyDescent="0.2"/>
    <row r="2" spans="2:8" ht="36.950000000000003" customHeight="1" x14ac:dyDescent="0.2"/>
    <row r="3" spans="2:8" ht="6.95" customHeight="1" x14ac:dyDescent="0.2">
      <c r="B3" s="12"/>
      <c r="C3" s="13"/>
      <c r="D3" s="13"/>
      <c r="E3" s="13"/>
      <c r="F3" s="13"/>
      <c r="G3" s="13"/>
      <c r="H3" s="14"/>
    </row>
    <row r="4" spans="2:8" ht="24.95" customHeight="1" x14ac:dyDescent="0.2">
      <c r="B4" s="14"/>
      <c r="C4" s="15" t="s">
        <v>472</v>
      </c>
      <c r="H4" s="14"/>
    </row>
    <row r="5" spans="2:8" ht="12" customHeight="1" x14ac:dyDescent="0.2">
      <c r="B5" s="14"/>
      <c r="C5" s="16" t="s">
        <v>12</v>
      </c>
      <c r="D5" s="292" t="s">
        <v>13</v>
      </c>
      <c r="E5" s="290"/>
      <c r="F5" s="290"/>
      <c r="H5" s="14"/>
    </row>
    <row r="6" spans="2:8" ht="36.950000000000003" customHeight="1" x14ac:dyDescent="0.2">
      <c r="B6" s="14"/>
      <c r="C6" s="18" t="s">
        <v>14</v>
      </c>
      <c r="D6" s="291" t="s">
        <v>15</v>
      </c>
      <c r="E6" s="290"/>
      <c r="F6" s="290"/>
      <c r="H6" s="14"/>
    </row>
    <row r="7" spans="2:8" ht="16.5" customHeight="1" x14ac:dyDescent="0.2">
      <c r="B7" s="14"/>
      <c r="C7" s="19" t="s">
        <v>21</v>
      </c>
      <c r="D7" s="266"/>
      <c r="H7" s="14"/>
    </row>
    <row r="8" spans="2:8" s="1" customFormat="1" ht="10.9" customHeight="1" x14ac:dyDescent="0.2">
      <c r="B8" s="21"/>
      <c r="H8" s="21"/>
    </row>
    <row r="9" spans="2:8" s="3" customFormat="1" ht="29.25" customHeight="1" x14ac:dyDescent="0.2">
      <c r="B9" s="52"/>
      <c r="C9" s="53" t="s">
        <v>54</v>
      </c>
      <c r="D9" s="54" t="s">
        <v>55</v>
      </c>
      <c r="E9" s="54" t="s">
        <v>103</v>
      </c>
      <c r="F9" s="55" t="s">
        <v>473</v>
      </c>
      <c r="H9" s="52"/>
    </row>
    <row r="10" spans="2:8" s="1" customFormat="1" ht="26.45" customHeight="1" x14ac:dyDescent="0.2">
      <c r="B10" s="21"/>
      <c r="C10" s="127" t="s">
        <v>87</v>
      </c>
      <c r="D10" s="127" t="s">
        <v>88</v>
      </c>
      <c r="H10" s="21"/>
    </row>
    <row r="11" spans="2:8" s="1" customFormat="1" ht="16.899999999999999" customHeight="1" x14ac:dyDescent="0.2">
      <c r="B11" s="21"/>
      <c r="C11" s="128" t="s">
        <v>201</v>
      </c>
      <c r="D11" s="129" t="s">
        <v>202</v>
      </c>
      <c r="E11" s="130" t="s">
        <v>203</v>
      </c>
      <c r="F11" s="131">
        <v>147</v>
      </c>
      <c r="H11" s="21"/>
    </row>
    <row r="12" spans="2:8" s="1" customFormat="1" ht="16.899999999999999" customHeight="1" x14ac:dyDescent="0.2">
      <c r="B12" s="21"/>
      <c r="C12" s="132" t="s">
        <v>17</v>
      </c>
      <c r="D12" s="132" t="s">
        <v>365</v>
      </c>
      <c r="E12" s="11" t="s">
        <v>17</v>
      </c>
      <c r="F12" s="133">
        <v>0</v>
      </c>
      <c r="H12" s="21"/>
    </row>
    <row r="13" spans="2:8" s="1" customFormat="1" ht="16.899999999999999" customHeight="1" x14ac:dyDescent="0.2">
      <c r="B13" s="21"/>
      <c r="C13" s="132" t="s">
        <v>201</v>
      </c>
      <c r="D13" s="132" t="s">
        <v>426</v>
      </c>
      <c r="E13" s="11" t="s">
        <v>17</v>
      </c>
      <c r="F13" s="133">
        <v>147</v>
      </c>
      <c r="H13" s="21"/>
    </row>
    <row r="14" spans="2:8" s="1" customFormat="1" ht="16.899999999999999" customHeight="1" x14ac:dyDescent="0.2">
      <c r="B14" s="21"/>
      <c r="C14" s="134" t="s">
        <v>474</v>
      </c>
      <c r="H14" s="21"/>
    </row>
    <row r="15" spans="2:8" s="1" customFormat="1" ht="16.899999999999999" customHeight="1" x14ac:dyDescent="0.2">
      <c r="B15" s="21"/>
      <c r="C15" s="132" t="s">
        <v>421</v>
      </c>
      <c r="D15" s="132" t="s">
        <v>422</v>
      </c>
      <c r="E15" s="11" t="s">
        <v>203</v>
      </c>
      <c r="F15" s="133">
        <v>147</v>
      </c>
      <c r="H15" s="21"/>
    </row>
    <row r="16" spans="2:8" s="1" customFormat="1" ht="16.899999999999999" customHeight="1" x14ac:dyDescent="0.2">
      <c r="B16" s="21"/>
      <c r="C16" s="132" t="s">
        <v>296</v>
      </c>
      <c r="D16" s="132" t="s">
        <v>297</v>
      </c>
      <c r="E16" s="11" t="s">
        <v>199</v>
      </c>
      <c r="F16" s="133">
        <v>0.14699999999999999</v>
      </c>
      <c r="H16" s="21"/>
    </row>
    <row r="17" spans="2:8" s="1" customFormat="1" ht="16.899999999999999" customHeight="1" x14ac:dyDescent="0.2">
      <c r="B17" s="21"/>
      <c r="C17" s="128" t="s">
        <v>197</v>
      </c>
      <c r="D17" s="129" t="s">
        <v>198</v>
      </c>
      <c r="E17" s="130" t="s">
        <v>199</v>
      </c>
      <c r="F17" s="131">
        <v>0.14699999999999999</v>
      </c>
      <c r="H17" s="21"/>
    </row>
    <row r="18" spans="2:8" s="1" customFormat="1" ht="16.899999999999999" customHeight="1" x14ac:dyDescent="0.2">
      <c r="B18" s="21"/>
      <c r="C18" s="132" t="s">
        <v>17</v>
      </c>
      <c r="D18" s="132" t="s">
        <v>300</v>
      </c>
      <c r="E18" s="11" t="s">
        <v>17</v>
      </c>
      <c r="F18" s="133">
        <v>0.14699999999999999</v>
      </c>
      <c r="H18" s="21"/>
    </row>
    <row r="19" spans="2:8" s="1" customFormat="1" ht="16.899999999999999" customHeight="1" x14ac:dyDescent="0.2">
      <c r="B19" s="21"/>
      <c r="C19" s="132" t="s">
        <v>197</v>
      </c>
      <c r="D19" s="132" t="s">
        <v>301</v>
      </c>
      <c r="E19" s="11" t="s">
        <v>17</v>
      </c>
      <c r="F19" s="133">
        <v>0.14699999999999999</v>
      </c>
      <c r="H19" s="21"/>
    </row>
    <row r="20" spans="2:8" s="1" customFormat="1" ht="16.899999999999999" customHeight="1" x14ac:dyDescent="0.2">
      <c r="B20" s="21"/>
      <c r="C20" s="134" t="s">
        <v>474</v>
      </c>
      <c r="H20" s="21"/>
    </row>
    <row r="21" spans="2:8" s="1" customFormat="1" ht="16.899999999999999" customHeight="1" x14ac:dyDescent="0.2">
      <c r="B21" s="21"/>
      <c r="C21" s="132" t="s">
        <v>296</v>
      </c>
      <c r="D21" s="132" t="s">
        <v>297</v>
      </c>
      <c r="E21" s="11" t="s">
        <v>199</v>
      </c>
      <c r="F21" s="133">
        <v>0.14699999999999999</v>
      </c>
      <c r="H21" s="21"/>
    </row>
    <row r="22" spans="2:8" s="1" customFormat="1" ht="16.899999999999999" customHeight="1" x14ac:dyDescent="0.2">
      <c r="B22" s="21"/>
      <c r="C22" s="132" t="s">
        <v>291</v>
      </c>
      <c r="D22" s="132" t="s">
        <v>292</v>
      </c>
      <c r="E22" s="11" t="s">
        <v>203</v>
      </c>
      <c r="F22" s="133">
        <v>-147</v>
      </c>
      <c r="H22" s="21"/>
    </row>
    <row r="23" spans="2:8" s="1" customFormat="1" ht="16.899999999999999" customHeight="1" x14ac:dyDescent="0.2">
      <c r="B23" s="21"/>
      <c r="C23" s="132" t="s">
        <v>303</v>
      </c>
      <c r="D23" s="132" t="s">
        <v>304</v>
      </c>
      <c r="E23" s="11" t="s">
        <v>199</v>
      </c>
      <c r="F23" s="133">
        <v>0.14699999999999999</v>
      </c>
      <c r="H23" s="21"/>
    </row>
    <row r="24" spans="2:8" s="1" customFormat="1" ht="7.35" customHeight="1" x14ac:dyDescent="0.2">
      <c r="B24" s="23"/>
      <c r="C24" s="24"/>
      <c r="D24" s="24"/>
      <c r="E24" s="24"/>
      <c r="F24" s="24"/>
      <c r="G24" s="24"/>
      <c r="H24" s="21"/>
    </row>
    <row r="25" spans="2:8" s="1" customFormat="1" x14ac:dyDescent="0.2"/>
  </sheetData>
  <sheetProtection algorithmName="SHA-512" hashValue="mgeAyvnB3WyvfYKg9n7C8iZCnXBhDtvAc1aoMqHbNSUx5aLnbcMOqJZierJafCMoDjTqXs5ui5yZ3fOhcOgyfA==" saltValue="j002a/ZBKN9mIKI59Cu6ag==" spinCount="100000" sheet="1" objects="1" scenarios="1"/>
  <mergeCells count="2">
    <mergeCell ref="D5:F5"/>
    <mergeCell ref="D6:F6"/>
  </mergeCells>
  <pageMargins left="0.7" right="0.7" top="0.78740157499999996" bottom="0.78740157499999996" header="0.3" footer="0.3"/>
  <pageSetup paperSize="9" scale="87" fitToHeight="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219"/>
  <sheetViews>
    <sheetView showGridLines="0" zoomScale="110" zoomScaleNormal="110" workbookViewId="0"/>
  </sheetViews>
  <sheetFormatPr defaultRowHeight="11.25" x14ac:dyDescent="0.2"/>
  <cols>
    <col min="1" max="1" width="8.33203125" style="135" customWidth="1"/>
    <col min="2" max="2" width="1.6640625" style="135" customWidth="1"/>
    <col min="3" max="4" width="5" style="135" customWidth="1"/>
    <col min="5" max="5" width="11.6640625" style="135" customWidth="1"/>
    <col min="6" max="6" width="9.1640625" style="135" customWidth="1"/>
    <col min="7" max="7" width="5" style="135" customWidth="1"/>
    <col min="8" max="8" width="77.83203125" style="135" customWidth="1"/>
    <col min="9" max="10" width="20" style="135" customWidth="1"/>
    <col min="11" max="11" width="1.6640625" style="135" customWidth="1"/>
  </cols>
  <sheetData>
    <row r="1" spans="2:11" customFormat="1" ht="37.5" customHeight="1" x14ac:dyDescent="0.2"/>
    <row r="2" spans="2:11" customFormat="1" ht="7.5" customHeight="1" x14ac:dyDescent="0.2">
      <c r="B2" s="136"/>
      <c r="C2" s="137"/>
      <c r="D2" s="137"/>
      <c r="E2" s="137"/>
      <c r="F2" s="137"/>
      <c r="G2" s="137"/>
      <c r="H2" s="137"/>
      <c r="I2" s="137"/>
      <c r="J2" s="137"/>
      <c r="K2" s="138"/>
    </row>
    <row r="3" spans="2:11" s="10" customFormat="1" ht="45" customHeight="1" x14ac:dyDescent="0.2">
      <c r="B3" s="139"/>
      <c r="C3" s="307" t="s">
        <v>475</v>
      </c>
      <c r="D3" s="307"/>
      <c r="E3" s="307"/>
      <c r="F3" s="307"/>
      <c r="G3" s="307"/>
      <c r="H3" s="307"/>
      <c r="I3" s="307"/>
      <c r="J3" s="307"/>
      <c r="K3" s="140"/>
    </row>
    <row r="4" spans="2:11" customFormat="1" ht="25.5" customHeight="1" x14ac:dyDescent="0.3">
      <c r="B4" s="141"/>
      <c r="C4" s="306" t="s">
        <v>476</v>
      </c>
      <c r="D4" s="306"/>
      <c r="E4" s="306"/>
      <c r="F4" s="306"/>
      <c r="G4" s="306"/>
      <c r="H4" s="306"/>
      <c r="I4" s="306"/>
      <c r="J4" s="306"/>
      <c r="K4" s="142"/>
    </row>
    <row r="5" spans="2:11" customFormat="1" ht="5.25" customHeight="1" x14ac:dyDescent="0.2">
      <c r="B5" s="141"/>
      <c r="C5" s="143"/>
      <c r="D5" s="143"/>
      <c r="E5" s="143"/>
      <c r="F5" s="143"/>
      <c r="G5" s="143"/>
      <c r="H5" s="143"/>
      <c r="I5" s="143"/>
      <c r="J5" s="143"/>
      <c r="K5" s="142"/>
    </row>
    <row r="6" spans="2:11" customFormat="1" ht="15" customHeight="1" x14ac:dyDescent="0.2">
      <c r="B6" s="141"/>
      <c r="C6" s="305" t="s">
        <v>477</v>
      </c>
      <c r="D6" s="305"/>
      <c r="E6" s="305"/>
      <c r="F6" s="305"/>
      <c r="G6" s="305"/>
      <c r="H6" s="305"/>
      <c r="I6" s="305"/>
      <c r="J6" s="305"/>
      <c r="K6" s="142"/>
    </row>
    <row r="7" spans="2:11" customFormat="1" ht="15" customHeight="1" x14ac:dyDescent="0.2">
      <c r="B7" s="145"/>
      <c r="C7" s="305" t="s">
        <v>478</v>
      </c>
      <c r="D7" s="305"/>
      <c r="E7" s="305"/>
      <c r="F7" s="305"/>
      <c r="G7" s="305"/>
      <c r="H7" s="305"/>
      <c r="I7" s="305"/>
      <c r="J7" s="305"/>
      <c r="K7" s="142"/>
    </row>
    <row r="8" spans="2:11" customFormat="1" ht="12.75" customHeight="1" x14ac:dyDescent="0.2">
      <c r="B8" s="145"/>
      <c r="C8" s="144"/>
      <c r="D8" s="144"/>
      <c r="E8" s="144"/>
      <c r="F8" s="144"/>
      <c r="G8" s="144"/>
      <c r="H8" s="144"/>
      <c r="I8" s="144"/>
      <c r="J8" s="144"/>
      <c r="K8" s="142"/>
    </row>
    <row r="9" spans="2:11" customFormat="1" ht="15" customHeight="1" x14ac:dyDescent="0.2">
      <c r="B9" s="145"/>
      <c r="C9" s="305" t="s">
        <v>479</v>
      </c>
      <c r="D9" s="305"/>
      <c r="E9" s="305"/>
      <c r="F9" s="305"/>
      <c r="G9" s="305"/>
      <c r="H9" s="305"/>
      <c r="I9" s="305"/>
      <c r="J9" s="305"/>
      <c r="K9" s="142"/>
    </row>
    <row r="10" spans="2:11" customFormat="1" ht="15" customHeight="1" x14ac:dyDescent="0.2">
      <c r="B10" s="145"/>
      <c r="C10" s="144"/>
      <c r="D10" s="305" t="s">
        <v>480</v>
      </c>
      <c r="E10" s="305"/>
      <c r="F10" s="305"/>
      <c r="G10" s="305"/>
      <c r="H10" s="305"/>
      <c r="I10" s="305"/>
      <c r="J10" s="305"/>
      <c r="K10" s="142"/>
    </row>
    <row r="11" spans="2:11" customFormat="1" ht="15" customHeight="1" x14ac:dyDescent="0.2">
      <c r="B11" s="145"/>
      <c r="C11" s="146"/>
      <c r="D11" s="305" t="s">
        <v>481</v>
      </c>
      <c r="E11" s="305"/>
      <c r="F11" s="305"/>
      <c r="G11" s="305"/>
      <c r="H11" s="305"/>
      <c r="I11" s="305"/>
      <c r="J11" s="305"/>
      <c r="K11" s="142"/>
    </row>
    <row r="12" spans="2:11" customFormat="1" ht="15" customHeight="1" x14ac:dyDescent="0.2">
      <c r="B12" s="145"/>
      <c r="C12" s="146"/>
      <c r="D12" s="144"/>
      <c r="E12" s="144"/>
      <c r="F12" s="144"/>
      <c r="G12" s="144"/>
      <c r="H12" s="144"/>
      <c r="I12" s="144"/>
      <c r="J12" s="144"/>
      <c r="K12" s="142"/>
    </row>
    <row r="13" spans="2:11" customFormat="1" ht="15" customHeight="1" x14ac:dyDescent="0.2">
      <c r="B13" s="145"/>
      <c r="C13" s="146"/>
      <c r="D13" s="147" t="s">
        <v>482</v>
      </c>
      <c r="E13" s="144"/>
      <c r="F13" s="144"/>
      <c r="G13" s="144"/>
      <c r="H13" s="144"/>
      <c r="I13" s="144"/>
      <c r="J13" s="144"/>
      <c r="K13" s="142"/>
    </row>
    <row r="14" spans="2:11" customFormat="1" ht="12.75" customHeight="1" x14ac:dyDescent="0.2">
      <c r="B14" s="145"/>
      <c r="C14" s="146"/>
      <c r="D14" s="146"/>
      <c r="E14" s="146"/>
      <c r="F14" s="146"/>
      <c r="G14" s="146"/>
      <c r="H14" s="146"/>
      <c r="I14" s="146"/>
      <c r="J14" s="146"/>
      <c r="K14" s="142"/>
    </row>
    <row r="15" spans="2:11" customFormat="1" ht="15" customHeight="1" x14ac:dyDescent="0.2">
      <c r="B15" s="145"/>
      <c r="C15" s="146"/>
      <c r="D15" s="305" t="s">
        <v>483</v>
      </c>
      <c r="E15" s="305"/>
      <c r="F15" s="305"/>
      <c r="G15" s="305"/>
      <c r="H15" s="305"/>
      <c r="I15" s="305"/>
      <c r="J15" s="305"/>
      <c r="K15" s="142"/>
    </row>
    <row r="16" spans="2:11" customFormat="1" ht="15" customHeight="1" x14ac:dyDescent="0.2">
      <c r="B16" s="145"/>
      <c r="C16" s="146"/>
      <c r="D16" s="305" t="s">
        <v>484</v>
      </c>
      <c r="E16" s="305"/>
      <c r="F16" s="305"/>
      <c r="G16" s="305"/>
      <c r="H16" s="305"/>
      <c r="I16" s="305"/>
      <c r="J16" s="305"/>
      <c r="K16" s="142"/>
    </row>
    <row r="17" spans="2:11" customFormat="1" ht="15" customHeight="1" x14ac:dyDescent="0.2">
      <c r="B17" s="145"/>
      <c r="C17" s="146"/>
      <c r="D17" s="305" t="s">
        <v>485</v>
      </c>
      <c r="E17" s="305"/>
      <c r="F17" s="305"/>
      <c r="G17" s="305"/>
      <c r="H17" s="305"/>
      <c r="I17" s="305"/>
      <c r="J17" s="305"/>
      <c r="K17" s="142"/>
    </row>
    <row r="18" spans="2:11" customFormat="1" ht="15" customHeight="1" x14ac:dyDescent="0.2">
      <c r="B18" s="145"/>
      <c r="C18" s="146"/>
      <c r="D18" s="146"/>
      <c r="E18" s="148" t="s">
        <v>89</v>
      </c>
      <c r="F18" s="305" t="s">
        <v>486</v>
      </c>
      <c r="G18" s="305"/>
      <c r="H18" s="305"/>
      <c r="I18" s="305"/>
      <c r="J18" s="305"/>
      <c r="K18" s="142"/>
    </row>
    <row r="19" spans="2:11" customFormat="1" ht="15" customHeight="1" x14ac:dyDescent="0.2">
      <c r="B19" s="145"/>
      <c r="C19" s="146"/>
      <c r="D19" s="146"/>
      <c r="E19" s="148" t="s">
        <v>487</v>
      </c>
      <c r="F19" s="305" t="s">
        <v>488</v>
      </c>
      <c r="G19" s="305"/>
      <c r="H19" s="305"/>
      <c r="I19" s="305"/>
      <c r="J19" s="305"/>
      <c r="K19" s="142"/>
    </row>
    <row r="20" spans="2:11" customFormat="1" ht="15" customHeight="1" x14ac:dyDescent="0.2">
      <c r="B20" s="145"/>
      <c r="C20" s="146"/>
      <c r="D20" s="146"/>
      <c r="E20" s="148" t="s">
        <v>80</v>
      </c>
      <c r="F20" s="305" t="s">
        <v>489</v>
      </c>
      <c r="G20" s="305"/>
      <c r="H20" s="305"/>
      <c r="I20" s="305"/>
      <c r="J20" s="305"/>
      <c r="K20" s="142"/>
    </row>
    <row r="21" spans="2:11" customFormat="1" ht="15" customHeight="1" x14ac:dyDescent="0.2">
      <c r="B21" s="145"/>
      <c r="C21" s="146"/>
      <c r="D21" s="146"/>
      <c r="E21" s="148" t="s">
        <v>91</v>
      </c>
      <c r="F21" s="305" t="s">
        <v>92</v>
      </c>
      <c r="G21" s="305"/>
      <c r="H21" s="305"/>
      <c r="I21" s="305"/>
      <c r="J21" s="305"/>
      <c r="K21" s="142"/>
    </row>
    <row r="22" spans="2:11" customFormat="1" ht="15" customHeight="1" x14ac:dyDescent="0.2">
      <c r="B22" s="145"/>
      <c r="C22" s="146"/>
      <c r="D22" s="146"/>
      <c r="E22" s="148" t="s">
        <v>490</v>
      </c>
      <c r="F22" s="305" t="s">
        <v>162</v>
      </c>
      <c r="G22" s="305"/>
      <c r="H22" s="305"/>
      <c r="I22" s="305"/>
      <c r="J22" s="305"/>
      <c r="K22" s="142"/>
    </row>
    <row r="23" spans="2:11" customFormat="1" ht="15" customHeight="1" x14ac:dyDescent="0.2">
      <c r="B23" s="145"/>
      <c r="C23" s="146"/>
      <c r="D23" s="146"/>
      <c r="E23" s="148" t="s">
        <v>491</v>
      </c>
      <c r="F23" s="305" t="s">
        <v>492</v>
      </c>
      <c r="G23" s="305"/>
      <c r="H23" s="305"/>
      <c r="I23" s="305"/>
      <c r="J23" s="305"/>
      <c r="K23" s="142"/>
    </row>
    <row r="24" spans="2:11" customFormat="1" ht="12.75" customHeight="1" x14ac:dyDescent="0.2">
      <c r="B24" s="145"/>
      <c r="C24" s="146"/>
      <c r="D24" s="146"/>
      <c r="E24" s="146"/>
      <c r="F24" s="146"/>
      <c r="G24" s="146"/>
      <c r="H24" s="146"/>
      <c r="I24" s="146"/>
      <c r="J24" s="146"/>
      <c r="K24" s="142"/>
    </row>
    <row r="25" spans="2:11" customFormat="1" ht="15" customHeight="1" x14ac:dyDescent="0.2">
      <c r="B25" s="145"/>
      <c r="C25" s="305" t="s">
        <v>493</v>
      </c>
      <c r="D25" s="305"/>
      <c r="E25" s="305"/>
      <c r="F25" s="305"/>
      <c r="G25" s="305"/>
      <c r="H25" s="305"/>
      <c r="I25" s="305"/>
      <c r="J25" s="305"/>
      <c r="K25" s="142"/>
    </row>
    <row r="26" spans="2:11" customFormat="1" ht="15" customHeight="1" x14ac:dyDescent="0.2">
      <c r="B26" s="145"/>
      <c r="C26" s="305" t="s">
        <v>494</v>
      </c>
      <c r="D26" s="305"/>
      <c r="E26" s="305"/>
      <c r="F26" s="305"/>
      <c r="G26" s="305"/>
      <c r="H26" s="305"/>
      <c r="I26" s="305"/>
      <c r="J26" s="305"/>
      <c r="K26" s="142"/>
    </row>
    <row r="27" spans="2:11" customFormat="1" ht="15" customHeight="1" x14ac:dyDescent="0.2">
      <c r="B27" s="145"/>
      <c r="C27" s="144"/>
      <c r="D27" s="305" t="s">
        <v>495</v>
      </c>
      <c r="E27" s="305"/>
      <c r="F27" s="305"/>
      <c r="G27" s="305"/>
      <c r="H27" s="305"/>
      <c r="I27" s="305"/>
      <c r="J27" s="305"/>
      <c r="K27" s="142"/>
    </row>
    <row r="28" spans="2:11" customFormat="1" ht="15" customHeight="1" x14ac:dyDescent="0.2">
      <c r="B28" s="145"/>
      <c r="C28" s="146"/>
      <c r="D28" s="305" t="s">
        <v>496</v>
      </c>
      <c r="E28" s="305"/>
      <c r="F28" s="305"/>
      <c r="G28" s="305"/>
      <c r="H28" s="305"/>
      <c r="I28" s="305"/>
      <c r="J28" s="305"/>
      <c r="K28" s="142"/>
    </row>
    <row r="29" spans="2:11" customFormat="1" ht="12.75" customHeight="1" x14ac:dyDescent="0.2">
      <c r="B29" s="145"/>
      <c r="C29" s="146"/>
      <c r="D29" s="146"/>
      <c r="E29" s="146"/>
      <c r="F29" s="146"/>
      <c r="G29" s="146"/>
      <c r="H29" s="146"/>
      <c r="I29" s="146"/>
      <c r="J29" s="146"/>
      <c r="K29" s="142"/>
    </row>
    <row r="30" spans="2:11" customFormat="1" ht="15" customHeight="1" x14ac:dyDescent="0.2">
      <c r="B30" s="145"/>
      <c r="C30" s="146"/>
      <c r="D30" s="305" t="s">
        <v>497</v>
      </c>
      <c r="E30" s="305"/>
      <c r="F30" s="305"/>
      <c r="G30" s="305"/>
      <c r="H30" s="305"/>
      <c r="I30" s="305"/>
      <c r="J30" s="305"/>
      <c r="K30" s="142"/>
    </row>
    <row r="31" spans="2:11" customFormat="1" ht="15" customHeight="1" x14ac:dyDescent="0.2">
      <c r="B31" s="145"/>
      <c r="C31" s="146"/>
      <c r="D31" s="305" t="s">
        <v>498</v>
      </c>
      <c r="E31" s="305"/>
      <c r="F31" s="305"/>
      <c r="G31" s="305"/>
      <c r="H31" s="305"/>
      <c r="I31" s="305"/>
      <c r="J31" s="305"/>
      <c r="K31" s="142"/>
    </row>
    <row r="32" spans="2:11" customFormat="1" ht="12.75" customHeight="1" x14ac:dyDescent="0.2">
      <c r="B32" s="145"/>
      <c r="C32" s="146"/>
      <c r="D32" s="146"/>
      <c r="E32" s="146"/>
      <c r="F32" s="146"/>
      <c r="G32" s="146"/>
      <c r="H32" s="146"/>
      <c r="I32" s="146"/>
      <c r="J32" s="146"/>
      <c r="K32" s="142"/>
    </row>
    <row r="33" spans="2:11" customFormat="1" ht="15" customHeight="1" x14ac:dyDescent="0.2">
      <c r="B33" s="145"/>
      <c r="C33" s="146"/>
      <c r="D33" s="305" t="s">
        <v>499</v>
      </c>
      <c r="E33" s="305"/>
      <c r="F33" s="305"/>
      <c r="G33" s="305"/>
      <c r="H33" s="305"/>
      <c r="I33" s="305"/>
      <c r="J33" s="305"/>
      <c r="K33" s="142"/>
    </row>
    <row r="34" spans="2:11" customFormat="1" ht="15" customHeight="1" x14ac:dyDescent="0.2">
      <c r="B34" s="145"/>
      <c r="C34" s="146"/>
      <c r="D34" s="305" t="s">
        <v>500</v>
      </c>
      <c r="E34" s="305"/>
      <c r="F34" s="305"/>
      <c r="G34" s="305"/>
      <c r="H34" s="305"/>
      <c r="I34" s="305"/>
      <c r="J34" s="305"/>
      <c r="K34" s="142"/>
    </row>
    <row r="35" spans="2:11" customFormat="1" ht="15" customHeight="1" x14ac:dyDescent="0.2">
      <c r="B35" s="145"/>
      <c r="C35" s="146"/>
      <c r="D35" s="305" t="s">
        <v>501</v>
      </c>
      <c r="E35" s="305"/>
      <c r="F35" s="305"/>
      <c r="G35" s="305"/>
      <c r="H35" s="305"/>
      <c r="I35" s="305"/>
      <c r="J35" s="305"/>
      <c r="K35" s="142"/>
    </row>
    <row r="36" spans="2:11" customFormat="1" ht="15" customHeight="1" x14ac:dyDescent="0.2">
      <c r="B36" s="145"/>
      <c r="C36" s="146"/>
      <c r="D36" s="144"/>
      <c r="E36" s="147" t="s">
        <v>102</v>
      </c>
      <c r="F36" s="144"/>
      <c r="G36" s="305" t="s">
        <v>502</v>
      </c>
      <c r="H36" s="305"/>
      <c r="I36" s="305"/>
      <c r="J36" s="305"/>
      <c r="K36" s="142"/>
    </row>
    <row r="37" spans="2:11" customFormat="1" ht="30.75" customHeight="1" x14ac:dyDescent="0.2">
      <c r="B37" s="145"/>
      <c r="C37" s="146"/>
      <c r="D37" s="144"/>
      <c r="E37" s="147" t="s">
        <v>503</v>
      </c>
      <c r="F37" s="144"/>
      <c r="G37" s="305" t="s">
        <v>504</v>
      </c>
      <c r="H37" s="305"/>
      <c r="I37" s="305"/>
      <c r="J37" s="305"/>
      <c r="K37" s="142"/>
    </row>
    <row r="38" spans="2:11" customFormat="1" ht="15" customHeight="1" x14ac:dyDescent="0.2">
      <c r="B38" s="145"/>
      <c r="C38" s="146"/>
      <c r="D38" s="144"/>
      <c r="E38" s="147" t="s">
        <v>54</v>
      </c>
      <c r="F38" s="144"/>
      <c r="G38" s="305" t="s">
        <v>505</v>
      </c>
      <c r="H38" s="305"/>
      <c r="I38" s="305"/>
      <c r="J38" s="305"/>
      <c r="K38" s="142"/>
    </row>
    <row r="39" spans="2:11" customFormat="1" ht="15" customHeight="1" x14ac:dyDescent="0.2">
      <c r="B39" s="145"/>
      <c r="C39" s="146"/>
      <c r="D39" s="144"/>
      <c r="E39" s="147" t="s">
        <v>55</v>
      </c>
      <c r="F39" s="144"/>
      <c r="G39" s="305" t="s">
        <v>506</v>
      </c>
      <c r="H39" s="305"/>
      <c r="I39" s="305"/>
      <c r="J39" s="305"/>
      <c r="K39" s="142"/>
    </row>
    <row r="40" spans="2:11" customFormat="1" ht="15" customHeight="1" x14ac:dyDescent="0.2">
      <c r="B40" s="145"/>
      <c r="C40" s="146"/>
      <c r="D40" s="144"/>
      <c r="E40" s="147" t="s">
        <v>103</v>
      </c>
      <c r="F40" s="144"/>
      <c r="G40" s="305" t="s">
        <v>507</v>
      </c>
      <c r="H40" s="305"/>
      <c r="I40" s="305"/>
      <c r="J40" s="305"/>
      <c r="K40" s="142"/>
    </row>
    <row r="41" spans="2:11" customFormat="1" ht="15" customHeight="1" x14ac:dyDescent="0.2">
      <c r="B41" s="145"/>
      <c r="C41" s="146"/>
      <c r="D41" s="144"/>
      <c r="E41" s="147" t="s">
        <v>104</v>
      </c>
      <c r="F41" s="144"/>
      <c r="G41" s="305" t="s">
        <v>508</v>
      </c>
      <c r="H41" s="305"/>
      <c r="I41" s="305"/>
      <c r="J41" s="305"/>
      <c r="K41" s="142"/>
    </row>
    <row r="42" spans="2:11" customFormat="1" ht="15" customHeight="1" x14ac:dyDescent="0.2">
      <c r="B42" s="145"/>
      <c r="C42" s="146"/>
      <c r="D42" s="144"/>
      <c r="E42" s="147" t="s">
        <v>509</v>
      </c>
      <c r="F42" s="144"/>
      <c r="G42" s="305" t="s">
        <v>510</v>
      </c>
      <c r="H42" s="305"/>
      <c r="I42" s="305"/>
      <c r="J42" s="305"/>
      <c r="K42" s="142"/>
    </row>
    <row r="43" spans="2:11" customFormat="1" ht="15" customHeight="1" x14ac:dyDescent="0.2">
      <c r="B43" s="145"/>
      <c r="C43" s="146"/>
      <c r="D43" s="144"/>
      <c r="E43" s="147"/>
      <c r="F43" s="144"/>
      <c r="G43" s="305" t="s">
        <v>511</v>
      </c>
      <c r="H43" s="305"/>
      <c r="I43" s="305"/>
      <c r="J43" s="305"/>
      <c r="K43" s="142"/>
    </row>
    <row r="44" spans="2:11" customFormat="1" ht="15" customHeight="1" x14ac:dyDescent="0.2">
      <c r="B44" s="145"/>
      <c r="C44" s="146"/>
      <c r="D44" s="144"/>
      <c r="E44" s="147" t="s">
        <v>512</v>
      </c>
      <c r="F44" s="144"/>
      <c r="G44" s="305" t="s">
        <v>513</v>
      </c>
      <c r="H44" s="305"/>
      <c r="I44" s="305"/>
      <c r="J44" s="305"/>
      <c r="K44" s="142"/>
    </row>
    <row r="45" spans="2:11" customFormat="1" ht="15" customHeight="1" x14ac:dyDescent="0.2">
      <c r="B45" s="145"/>
      <c r="C45" s="146"/>
      <c r="D45" s="144"/>
      <c r="E45" s="147" t="s">
        <v>106</v>
      </c>
      <c r="F45" s="144"/>
      <c r="G45" s="305" t="s">
        <v>514</v>
      </c>
      <c r="H45" s="305"/>
      <c r="I45" s="305"/>
      <c r="J45" s="305"/>
      <c r="K45" s="142"/>
    </row>
    <row r="46" spans="2:11" customFormat="1" ht="12.75" customHeight="1" x14ac:dyDescent="0.2">
      <c r="B46" s="145"/>
      <c r="C46" s="146"/>
      <c r="D46" s="144"/>
      <c r="E46" s="144"/>
      <c r="F46" s="144"/>
      <c r="G46" s="144"/>
      <c r="H46" s="144"/>
      <c r="I46" s="144"/>
      <c r="J46" s="144"/>
      <c r="K46" s="142"/>
    </row>
    <row r="47" spans="2:11" customFormat="1" ht="15" customHeight="1" x14ac:dyDescent="0.2">
      <c r="B47" s="145"/>
      <c r="C47" s="146"/>
      <c r="D47" s="305" t="s">
        <v>515</v>
      </c>
      <c r="E47" s="305"/>
      <c r="F47" s="305"/>
      <c r="G47" s="305"/>
      <c r="H47" s="305"/>
      <c r="I47" s="305"/>
      <c r="J47" s="305"/>
      <c r="K47" s="142"/>
    </row>
    <row r="48" spans="2:11" customFormat="1" ht="15" customHeight="1" x14ac:dyDescent="0.2">
      <c r="B48" s="145"/>
      <c r="C48" s="146"/>
      <c r="D48" s="146"/>
      <c r="E48" s="305" t="s">
        <v>516</v>
      </c>
      <c r="F48" s="305"/>
      <c r="G48" s="305"/>
      <c r="H48" s="305"/>
      <c r="I48" s="305"/>
      <c r="J48" s="305"/>
      <c r="K48" s="142"/>
    </row>
    <row r="49" spans="2:11" customFormat="1" ht="15" customHeight="1" x14ac:dyDescent="0.2">
      <c r="B49" s="145"/>
      <c r="C49" s="146"/>
      <c r="D49" s="146"/>
      <c r="E49" s="305" t="s">
        <v>517</v>
      </c>
      <c r="F49" s="305"/>
      <c r="G49" s="305"/>
      <c r="H49" s="305"/>
      <c r="I49" s="305"/>
      <c r="J49" s="305"/>
      <c r="K49" s="142"/>
    </row>
    <row r="50" spans="2:11" customFormat="1" ht="15" customHeight="1" x14ac:dyDescent="0.2">
      <c r="B50" s="145"/>
      <c r="C50" s="146"/>
      <c r="D50" s="146"/>
      <c r="E50" s="305" t="s">
        <v>518</v>
      </c>
      <c r="F50" s="305"/>
      <c r="G50" s="305"/>
      <c r="H50" s="305"/>
      <c r="I50" s="305"/>
      <c r="J50" s="305"/>
      <c r="K50" s="142"/>
    </row>
    <row r="51" spans="2:11" customFormat="1" ht="15" customHeight="1" x14ac:dyDescent="0.2">
      <c r="B51" s="145"/>
      <c r="C51" s="146"/>
      <c r="D51" s="305" t="s">
        <v>519</v>
      </c>
      <c r="E51" s="305"/>
      <c r="F51" s="305"/>
      <c r="G51" s="305"/>
      <c r="H51" s="305"/>
      <c r="I51" s="305"/>
      <c r="J51" s="305"/>
      <c r="K51" s="142"/>
    </row>
    <row r="52" spans="2:11" customFormat="1" ht="25.5" customHeight="1" x14ac:dyDescent="0.3">
      <c r="B52" s="141"/>
      <c r="C52" s="306" t="s">
        <v>520</v>
      </c>
      <c r="D52" s="306"/>
      <c r="E52" s="306"/>
      <c r="F52" s="306"/>
      <c r="G52" s="306"/>
      <c r="H52" s="306"/>
      <c r="I52" s="306"/>
      <c r="J52" s="306"/>
      <c r="K52" s="142"/>
    </row>
    <row r="53" spans="2:11" customFormat="1" ht="5.25" customHeight="1" x14ac:dyDescent="0.2">
      <c r="B53" s="141"/>
      <c r="C53" s="143"/>
      <c r="D53" s="143"/>
      <c r="E53" s="143"/>
      <c r="F53" s="143"/>
      <c r="G53" s="143"/>
      <c r="H53" s="143"/>
      <c r="I53" s="143"/>
      <c r="J53" s="143"/>
      <c r="K53" s="142"/>
    </row>
    <row r="54" spans="2:11" customFormat="1" ht="15" customHeight="1" x14ac:dyDescent="0.2">
      <c r="B54" s="141"/>
      <c r="C54" s="305" t="s">
        <v>521</v>
      </c>
      <c r="D54" s="305"/>
      <c r="E54" s="305"/>
      <c r="F54" s="305"/>
      <c r="G54" s="305"/>
      <c r="H54" s="305"/>
      <c r="I54" s="305"/>
      <c r="J54" s="305"/>
      <c r="K54" s="142"/>
    </row>
    <row r="55" spans="2:11" customFormat="1" ht="15" customHeight="1" x14ac:dyDescent="0.2">
      <c r="B55" s="141"/>
      <c r="C55" s="305" t="s">
        <v>522</v>
      </c>
      <c r="D55" s="305"/>
      <c r="E55" s="305"/>
      <c r="F55" s="305"/>
      <c r="G55" s="305"/>
      <c r="H55" s="305"/>
      <c r="I55" s="305"/>
      <c r="J55" s="305"/>
      <c r="K55" s="142"/>
    </row>
    <row r="56" spans="2:11" customFormat="1" ht="12.75" customHeight="1" x14ac:dyDescent="0.2">
      <c r="B56" s="141"/>
      <c r="C56" s="144"/>
      <c r="D56" s="144"/>
      <c r="E56" s="144"/>
      <c r="F56" s="144"/>
      <c r="G56" s="144"/>
      <c r="H56" s="144"/>
      <c r="I56" s="144"/>
      <c r="J56" s="144"/>
      <c r="K56" s="142"/>
    </row>
    <row r="57" spans="2:11" customFormat="1" ht="15" customHeight="1" x14ac:dyDescent="0.2">
      <c r="B57" s="141"/>
      <c r="C57" s="305" t="s">
        <v>523</v>
      </c>
      <c r="D57" s="305"/>
      <c r="E57" s="305"/>
      <c r="F57" s="305"/>
      <c r="G57" s="305"/>
      <c r="H57" s="305"/>
      <c r="I57" s="305"/>
      <c r="J57" s="305"/>
      <c r="K57" s="142"/>
    </row>
    <row r="58" spans="2:11" customFormat="1" ht="15" customHeight="1" x14ac:dyDescent="0.2">
      <c r="B58" s="141"/>
      <c r="C58" s="146"/>
      <c r="D58" s="305" t="s">
        <v>524</v>
      </c>
      <c r="E58" s="305"/>
      <c r="F58" s="305"/>
      <c r="G58" s="305"/>
      <c r="H58" s="305"/>
      <c r="I58" s="305"/>
      <c r="J58" s="305"/>
      <c r="K58" s="142"/>
    </row>
    <row r="59" spans="2:11" customFormat="1" ht="15" customHeight="1" x14ac:dyDescent="0.2">
      <c r="B59" s="141"/>
      <c r="C59" s="146"/>
      <c r="D59" s="305" t="s">
        <v>525</v>
      </c>
      <c r="E59" s="305"/>
      <c r="F59" s="305"/>
      <c r="G59" s="305"/>
      <c r="H59" s="305"/>
      <c r="I59" s="305"/>
      <c r="J59" s="305"/>
      <c r="K59" s="142"/>
    </row>
    <row r="60" spans="2:11" customFormat="1" ht="15" customHeight="1" x14ac:dyDescent="0.2">
      <c r="B60" s="141"/>
      <c r="C60" s="146"/>
      <c r="D60" s="305" t="s">
        <v>526</v>
      </c>
      <c r="E60" s="305"/>
      <c r="F60" s="305"/>
      <c r="G60" s="305"/>
      <c r="H60" s="305"/>
      <c r="I60" s="305"/>
      <c r="J60" s="305"/>
      <c r="K60" s="142"/>
    </row>
    <row r="61" spans="2:11" customFormat="1" ht="15" customHeight="1" x14ac:dyDescent="0.2">
      <c r="B61" s="141"/>
      <c r="C61" s="146"/>
      <c r="D61" s="305" t="s">
        <v>527</v>
      </c>
      <c r="E61" s="305"/>
      <c r="F61" s="305"/>
      <c r="G61" s="305"/>
      <c r="H61" s="305"/>
      <c r="I61" s="305"/>
      <c r="J61" s="305"/>
      <c r="K61" s="142"/>
    </row>
    <row r="62" spans="2:11" customFormat="1" ht="15" customHeight="1" x14ac:dyDescent="0.2">
      <c r="B62" s="141"/>
      <c r="C62" s="146"/>
      <c r="D62" s="308" t="s">
        <v>528</v>
      </c>
      <c r="E62" s="308"/>
      <c r="F62" s="308"/>
      <c r="G62" s="308"/>
      <c r="H62" s="308"/>
      <c r="I62" s="308"/>
      <c r="J62" s="308"/>
      <c r="K62" s="142"/>
    </row>
    <row r="63" spans="2:11" customFormat="1" ht="15" customHeight="1" x14ac:dyDescent="0.2">
      <c r="B63" s="141"/>
      <c r="C63" s="146"/>
      <c r="D63" s="305" t="s">
        <v>529</v>
      </c>
      <c r="E63" s="305"/>
      <c r="F63" s="305"/>
      <c r="G63" s="305"/>
      <c r="H63" s="305"/>
      <c r="I63" s="305"/>
      <c r="J63" s="305"/>
      <c r="K63" s="142"/>
    </row>
    <row r="64" spans="2:11" customFormat="1" ht="12.75" customHeight="1" x14ac:dyDescent="0.2">
      <c r="B64" s="141"/>
      <c r="C64" s="146"/>
      <c r="D64" s="146"/>
      <c r="E64" s="149"/>
      <c r="F64" s="146"/>
      <c r="G64" s="146"/>
      <c r="H64" s="146"/>
      <c r="I64" s="146"/>
      <c r="J64" s="146"/>
      <c r="K64" s="142"/>
    </row>
    <row r="65" spans="2:11" customFormat="1" ht="15" customHeight="1" x14ac:dyDescent="0.2">
      <c r="B65" s="141"/>
      <c r="C65" s="146"/>
      <c r="D65" s="305" t="s">
        <v>530</v>
      </c>
      <c r="E65" s="305"/>
      <c r="F65" s="305"/>
      <c r="G65" s="305"/>
      <c r="H65" s="305"/>
      <c r="I65" s="305"/>
      <c r="J65" s="305"/>
      <c r="K65" s="142"/>
    </row>
    <row r="66" spans="2:11" customFormat="1" ht="15" customHeight="1" x14ac:dyDescent="0.2">
      <c r="B66" s="141"/>
      <c r="C66" s="146"/>
      <c r="D66" s="308" t="s">
        <v>531</v>
      </c>
      <c r="E66" s="308"/>
      <c r="F66" s="308"/>
      <c r="G66" s="308"/>
      <c r="H66" s="308"/>
      <c r="I66" s="308"/>
      <c r="J66" s="308"/>
      <c r="K66" s="142"/>
    </row>
    <row r="67" spans="2:11" customFormat="1" ht="15" customHeight="1" x14ac:dyDescent="0.2">
      <c r="B67" s="141"/>
      <c r="C67" s="146"/>
      <c r="D67" s="305" t="s">
        <v>532</v>
      </c>
      <c r="E67" s="305"/>
      <c r="F67" s="305"/>
      <c r="G67" s="305"/>
      <c r="H67" s="305"/>
      <c r="I67" s="305"/>
      <c r="J67" s="305"/>
      <c r="K67" s="142"/>
    </row>
    <row r="68" spans="2:11" customFormat="1" ht="15" customHeight="1" x14ac:dyDescent="0.2">
      <c r="B68" s="141"/>
      <c r="C68" s="146"/>
      <c r="D68" s="305" t="s">
        <v>533</v>
      </c>
      <c r="E68" s="305"/>
      <c r="F68" s="305"/>
      <c r="G68" s="305"/>
      <c r="H68" s="305"/>
      <c r="I68" s="305"/>
      <c r="J68" s="305"/>
      <c r="K68" s="142"/>
    </row>
    <row r="69" spans="2:11" customFormat="1" ht="15" customHeight="1" x14ac:dyDescent="0.2">
      <c r="B69" s="141"/>
      <c r="C69" s="146"/>
      <c r="D69" s="305" t="s">
        <v>534</v>
      </c>
      <c r="E69" s="305"/>
      <c r="F69" s="305"/>
      <c r="G69" s="305"/>
      <c r="H69" s="305"/>
      <c r="I69" s="305"/>
      <c r="J69" s="305"/>
      <c r="K69" s="142"/>
    </row>
    <row r="70" spans="2:11" customFormat="1" ht="15" customHeight="1" x14ac:dyDescent="0.2">
      <c r="B70" s="141"/>
      <c r="C70" s="146"/>
      <c r="D70" s="305" t="s">
        <v>535</v>
      </c>
      <c r="E70" s="305"/>
      <c r="F70" s="305"/>
      <c r="G70" s="305"/>
      <c r="H70" s="305"/>
      <c r="I70" s="305"/>
      <c r="J70" s="305"/>
      <c r="K70" s="142"/>
    </row>
    <row r="71" spans="2:11" customFormat="1" ht="12.75" customHeight="1" x14ac:dyDescent="0.2">
      <c r="B71" s="150"/>
      <c r="C71" s="151"/>
      <c r="D71" s="151"/>
      <c r="E71" s="151"/>
      <c r="F71" s="151"/>
      <c r="G71" s="151"/>
      <c r="H71" s="151"/>
      <c r="I71" s="151"/>
      <c r="J71" s="151"/>
      <c r="K71" s="152"/>
    </row>
    <row r="72" spans="2:11" customFormat="1" ht="18.75" customHeight="1" x14ac:dyDescent="0.2">
      <c r="B72" s="153"/>
      <c r="C72" s="153"/>
      <c r="D72" s="153"/>
      <c r="E72" s="153"/>
      <c r="F72" s="153"/>
      <c r="G72" s="153"/>
      <c r="H72" s="153"/>
      <c r="I72" s="153"/>
      <c r="J72" s="153"/>
      <c r="K72" s="154"/>
    </row>
    <row r="73" spans="2:11" customFormat="1" ht="18.75" customHeight="1" x14ac:dyDescent="0.2">
      <c r="B73" s="154"/>
      <c r="C73" s="154"/>
      <c r="D73" s="154"/>
      <c r="E73" s="154"/>
      <c r="F73" s="154"/>
      <c r="G73" s="154"/>
      <c r="H73" s="154"/>
      <c r="I73" s="154"/>
      <c r="J73" s="154"/>
      <c r="K73" s="154"/>
    </row>
    <row r="74" spans="2:11" customFormat="1" ht="7.5" customHeight="1" x14ac:dyDescent="0.2">
      <c r="B74" s="155"/>
      <c r="C74" s="156"/>
      <c r="D74" s="156"/>
      <c r="E74" s="156"/>
      <c r="F74" s="156"/>
      <c r="G74" s="156"/>
      <c r="H74" s="156"/>
      <c r="I74" s="156"/>
      <c r="J74" s="156"/>
      <c r="K74" s="157"/>
    </row>
    <row r="75" spans="2:11" customFormat="1" ht="45" customHeight="1" x14ac:dyDescent="0.2">
      <c r="B75" s="158"/>
      <c r="C75" s="309" t="s">
        <v>536</v>
      </c>
      <c r="D75" s="309"/>
      <c r="E75" s="309"/>
      <c r="F75" s="309"/>
      <c r="G75" s="309"/>
      <c r="H75" s="309"/>
      <c r="I75" s="309"/>
      <c r="J75" s="309"/>
      <c r="K75" s="159"/>
    </row>
    <row r="76" spans="2:11" customFormat="1" ht="17.25" customHeight="1" x14ac:dyDescent="0.2">
      <c r="B76" s="158"/>
      <c r="C76" s="160" t="s">
        <v>537</v>
      </c>
      <c r="D76" s="160"/>
      <c r="E76" s="160"/>
      <c r="F76" s="160" t="s">
        <v>538</v>
      </c>
      <c r="G76" s="161"/>
      <c r="H76" s="160" t="s">
        <v>55</v>
      </c>
      <c r="I76" s="160" t="s">
        <v>58</v>
      </c>
      <c r="J76" s="160" t="s">
        <v>539</v>
      </c>
      <c r="K76" s="159"/>
    </row>
    <row r="77" spans="2:11" customFormat="1" ht="17.25" customHeight="1" x14ac:dyDescent="0.2">
      <c r="B77" s="158"/>
      <c r="C77" s="162" t="s">
        <v>540</v>
      </c>
      <c r="D77" s="162"/>
      <c r="E77" s="162"/>
      <c r="F77" s="163" t="s">
        <v>541</v>
      </c>
      <c r="G77" s="164"/>
      <c r="H77" s="162"/>
      <c r="I77" s="162"/>
      <c r="J77" s="162" t="s">
        <v>542</v>
      </c>
      <c r="K77" s="159"/>
    </row>
    <row r="78" spans="2:11" customFormat="1" ht="5.25" customHeight="1" x14ac:dyDescent="0.2">
      <c r="B78" s="158"/>
      <c r="C78" s="165"/>
      <c r="D78" s="165"/>
      <c r="E78" s="165"/>
      <c r="F78" s="165"/>
      <c r="G78" s="166"/>
      <c r="H78" s="165"/>
      <c r="I78" s="165"/>
      <c r="J78" s="165"/>
      <c r="K78" s="159"/>
    </row>
    <row r="79" spans="2:11" customFormat="1" ht="15" customHeight="1" x14ac:dyDescent="0.2">
      <c r="B79" s="158"/>
      <c r="C79" s="147" t="s">
        <v>54</v>
      </c>
      <c r="D79" s="167"/>
      <c r="E79" s="167"/>
      <c r="F79" s="168" t="s">
        <v>543</v>
      </c>
      <c r="G79" s="169"/>
      <c r="H79" s="147" t="s">
        <v>544</v>
      </c>
      <c r="I79" s="147" t="s">
        <v>545</v>
      </c>
      <c r="J79" s="147">
        <v>20</v>
      </c>
      <c r="K79" s="159"/>
    </row>
    <row r="80" spans="2:11" customFormat="1" ht="15" customHeight="1" x14ac:dyDescent="0.2">
      <c r="B80" s="158"/>
      <c r="C80" s="147" t="s">
        <v>546</v>
      </c>
      <c r="D80" s="147"/>
      <c r="E80" s="147"/>
      <c r="F80" s="168" t="s">
        <v>543</v>
      </c>
      <c r="G80" s="169"/>
      <c r="H80" s="147" t="s">
        <v>547</v>
      </c>
      <c r="I80" s="147" t="s">
        <v>545</v>
      </c>
      <c r="J80" s="147">
        <v>120</v>
      </c>
      <c r="K80" s="159"/>
    </row>
    <row r="81" spans="2:11" customFormat="1" ht="15" customHeight="1" x14ac:dyDescent="0.2">
      <c r="B81" s="170"/>
      <c r="C81" s="147" t="s">
        <v>548</v>
      </c>
      <c r="D81" s="147"/>
      <c r="E81" s="147"/>
      <c r="F81" s="168" t="s">
        <v>549</v>
      </c>
      <c r="G81" s="169"/>
      <c r="H81" s="147" t="s">
        <v>550</v>
      </c>
      <c r="I81" s="147" t="s">
        <v>545</v>
      </c>
      <c r="J81" s="147">
        <v>50</v>
      </c>
      <c r="K81" s="159"/>
    </row>
    <row r="82" spans="2:11" customFormat="1" ht="15" customHeight="1" x14ac:dyDescent="0.2">
      <c r="B82" s="170"/>
      <c r="C82" s="147" t="s">
        <v>551</v>
      </c>
      <c r="D82" s="147"/>
      <c r="E82" s="147"/>
      <c r="F82" s="168" t="s">
        <v>543</v>
      </c>
      <c r="G82" s="169"/>
      <c r="H82" s="147" t="s">
        <v>552</v>
      </c>
      <c r="I82" s="147" t="s">
        <v>553</v>
      </c>
      <c r="J82" s="147"/>
      <c r="K82" s="159"/>
    </row>
    <row r="83" spans="2:11" customFormat="1" ht="15" customHeight="1" x14ac:dyDescent="0.2">
      <c r="B83" s="170"/>
      <c r="C83" s="147" t="s">
        <v>554</v>
      </c>
      <c r="D83" s="147"/>
      <c r="E83" s="147"/>
      <c r="F83" s="168" t="s">
        <v>549</v>
      </c>
      <c r="G83" s="147"/>
      <c r="H83" s="147" t="s">
        <v>555</v>
      </c>
      <c r="I83" s="147" t="s">
        <v>545</v>
      </c>
      <c r="J83" s="147">
        <v>15</v>
      </c>
      <c r="K83" s="159"/>
    </row>
    <row r="84" spans="2:11" customFormat="1" ht="15" customHeight="1" x14ac:dyDescent="0.2">
      <c r="B84" s="170"/>
      <c r="C84" s="147" t="s">
        <v>556</v>
      </c>
      <c r="D84" s="147"/>
      <c r="E84" s="147"/>
      <c r="F84" s="168" t="s">
        <v>549</v>
      </c>
      <c r="G84" s="147"/>
      <c r="H84" s="147" t="s">
        <v>557</v>
      </c>
      <c r="I84" s="147" t="s">
        <v>545</v>
      </c>
      <c r="J84" s="147">
        <v>15</v>
      </c>
      <c r="K84" s="159"/>
    </row>
    <row r="85" spans="2:11" customFormat="1" ht="15" customHeight="1" x14ac:dyDescent="0.2">
      <c r="B85" s="170"/>
      <c r="C85" s="147" t="s">
        <v>558</v>
      </c>
      <c r="D85" s="147"/>
      <c r="E85" s="147"/>
      <c r="F85" s="168" t="s">
        <v>549</v>
      </c>
      <c r="G85" s="147"/>
      <c r="H85" s="147" t="s">
        <v>559</v>
      </c>
      <c r="I85" s="147" t="s">
        <v>545</v>
      </c>
      <c r="J85" s="147">
        <v>20</v>
      </c>
      <c r="K85" s="159"/>
    </row>
    <row r="86" spans="2:11" customFormat="1" ht="15" customHeight="1" x14ac:dyDescent="0.2">
      <c r="B86" s="170"/>
      <c r="C86" s="147" t="s">
        <v>560</v>
      </c>
      <c r="D86" s="147"/>
      <c r="E86" s="147"/>
      <c r="F86" s="168" t="s">
        <v>549</v>
      </c>
      <c r="G86" s="147"/>
      <c r="H86" s="147" t="s">
        <v>561</v>
      </c>
      <c r="I86" s="147" t="s">
        <v>545</v>
      </c>
      <c r="J86" s="147">
        <v>20</v>
      </c>
      <c r="K86" s="159"/>
    </row>
    <row r="87" spans="2:11" customFormat="1" ht="15" customHeight="1" x14ac:dyDescent="0.2">
      <c r="B87" s="170"/>
      <c r="C87" s="147" t="s">
        <v>562</v>
      </c>
      <c r="D87" s="147"/>
      <c r="E87" s="147"/>
      <c r="F87" s="168" t="s">
        <v>549</v>
      </c>
      <c r="G87" s="169"/>
      <c r="H87" s="147" t="s">
        <v>563</v>
      </c>
      <c r="I87" s="147" t="s">
        <v>545</v>
      </c>
      <c r="J87" s="147">
        <v>50</v>
      </c>
      <c r="K87" s="159"/>
    </row>
    <row r="88" spans="2:11" customFormat="1" ht="15" customHeight="1" x14ac:dyDescent="0.2">
      <c r="B88" s="170"/>
      <c r="C88" s="147" t="s">
        <v>564</v>
      </c>
      <c r="D88" s="147"/>
      <c r="E88" s="147"/>
      <c r="F88" s="168" t="s">
        <v>549</v>
      </c>
      <c r="G88" s="169"/>
      <c r="H88" s="147" t="s">
        <v>565</v>
      </c>
      <c r="I88" s="147" t="s">
        <v>545</v>
      </c>
      <c r="J88" s="147">
        <v>20</v>
      </c>
      <c r="K88" s="159"/>
    </row>
    <row r="89" spans="2:11" customFormat="1" ht="15" customHeight="1" x14ac:dyDescent="0.2">
      <c r="B89" s="170"/>
      <c r="C89" s="147" t="s">
        <v>566</v>
      </c>
      <c r="D89" s="147"/>
      <c r="E89" s="147"/>
      <c r="F89" s="168" t="s">
        <v>549</v>
      </c>
      <c r="G89" s="169"/>
      <c r="H89" s="147" t="s">
        <v>567</v>
      </c>
      <c r="I89" s="147" t="s">
        <v>545</v>
      </c>
      <c r="J89" s="147">
        <v>20</v>
      </c>
      <c r="K89" s="159"/>
    </row>
    <row r="90" spans="2:11" customFormat="1" ht="15" customHeight="1" x14ac:dyDescent="0.2">
      <c r="B90" s="170"/>
      <c r="C90" s="147" t="s">
        <v>568</v>
      </c>
      <c r="D90" s="147"/>
      <c r="E90" s="147"/>
      <c r="F90" s="168" t="s">
        <v>549</v>
      </c>
      <c r="G90" s="169"/>
      <c r="H90" s="147" t="s">
        <v>569</v>
      </c>
      <c r="I90" s="147" t="s">
        <v>545</v>
      </c>
      <c r="J90" s="147">
        <v>50</v>
      </c>
      <c r="K90" s="159"/>
    </row>
    <row r="91" spans="2:11" customFormat="1" ht="15" customHeight="1" x14ac:dyDescent="0.2">
      <c r="B91" s="170"/>
      <c r="C91" s="147" t="s">
        <v>570</v>
      </c>
      <c r="D91" s="147"/>
      <c r="E91" s="147"/>
      <c r="F91" s="168" t="s">
        <v>549</v>
      </c>
      <c r="G91" s="169"/>
      <c r="H91" s="147" t="s">
        <v>570</v>
      </c>
      <c r="I91" s="147" t="s">
        <v>545</v>
      </c>
      <c r="J91" s="147">
        <v>50</v>
      </c>
      <c r="K91" s="159"/>
    </row>
    <row r="92" spans="2:11" customFormat="1" ht="15" customHeight="1" x14ac:dyDescent="0.2">
      <c r="B92" s="170"/>
      <c r="C92" s="147" t="s">
        <v>571</v>
      </c>
      <c r="D92" s="147"/>
      <c r="E92" s="147"/>
      <c r="F92" s="168" t="s">
        <v>549</v>
      </c>
      <c r="G92" s="169"/>
      <c r="H92" s="147" t="s">
        <v>572</v>
      </c>
      <c r="I92" s="147" t="s">
        <v>545</v>
      </c>
      <c r="J92" s="147">
        <v>255</v>
      </c>
      <c r="K92" s="159"/>
    </row>
    <row r="93" spans="2:11" customFormat="1" ht="15" customHeight="1" x14ac:dyDescent="0.2">
      <c r="B93" s="170"/>
      <c r="C93" s="147" t="s">
        <v>573</v>
      </c>
      <c r="D93" s="147"/>
      <c r="E93" s="147"/>
      <c r="F93" s="168" t="s">
        <v>543</v>
      </c>
      <c r="G93" s="169"/>
      <c r="H93" s="147" t="s">
        <v>574</v>
      </c>
      <c r="I93" s="147" t="s">
        <v>575</v>
      </c>
      <c r="J93" s="147"/>
      <c r="K93" s="159"/>
    </row>
    <row r="94" spans="2:11" customFormat="1" ht="15" customHeight="1" x14ac:dyDescent="0.2">
      <c r="B94" s="170"/>
      <c r="C94" s="147" t="s">
        <v>576</v>
      </c>
      <c r="D94" s="147"/>
      <c r="E94" s="147"/>
      <c r="F94" s="168" t="s">
        <v>543</v>
      </c>
      <c r="G94" s="169"/>
      <c r="H94" s="147" t="s">
        <v>577</v>
      </c>
      <c r="I94" s="147" t="s">
        <v>578</v>
      </c>
      <c r="J94" s="147"/>
      <c r="K94" s="159"/>
    </row>
    <row r="95" spans="2:11" customFormat="1" ht="15" customHeight="1" x14ac:dyDescent="0.2">
      <c r="B95" s="170"/>
      <c r="C95" s="147" t="s">
        <v>579</v>
      </c>
      <c r="D95" s="147"/>
      <c r="E95" s="147"/>
      <c r="F95" s="168" t="s">
        <v>543</v>
      </c>
      <c r="G95" s="169"/>
      <c r="H95" s="147" t="s">
        <v>579</v>
      </c>
      <c r="I95" s="147" t="s">
        <v>578</v>
      </c>
      <c r="J95" s="147"/>
      <c r="K95" s="159"/>
    </row>
    <row r="96" spans="2:11" customFormat="1" ht="15" customHeight="1" x14ac:dyDescent="0.2">
      <c r="B96" s="170"/>
      <c r="C96" s="147" t="s">
        <v>39</v>
      </c>
      <c r="D96" s="147"/>
      <c r="E96" s="147"/>
      <c r="F96" s="168" t="s">
        <v>543</v>
      </c>
      <c r="G96" s="169"/>
      <c r="H96" s="147" t="s">
        <v>580</v>
      </c>
      <c r="I96" s="147" t="s">
        <v>578</v>
      </c>
      <c r="J96" s="147"/>
      <c r="K96" s="159"/>
    </row>
    <row r="97" spans="2:11" customFormat="1" ht="15" customHeight="1" x14ac:dyDescent="0.2">
      <c r="B97" s="170"/>
      <c r="C97" s="147" t="s">
        <v>49</v>
      </c>
      <c r="D97" s="147"/>
      <c r="E97" s="147"/>
      <c r="F97" s="168" t="s">
        <v>543</v>
      </c>
      <c r="G97" s="169"/>
      <c r="H97" s="147" t="s">
        <v>581</v>
      </c>
      <c r="I97" s="147" t="s">
        <v>578</v>
      </c>
      <c r="J97" s="147"/>
      <c r="K97" s="159"/>
    </row>
    <row r="98" spans="2:11" customFormat="1" ht="15" customHeight="1" x14ac:dyDescent="0.2">
      <c r="B98" s="171"/>
      <c r="C98" s="172"/>
      <c r="D98" s="172"/>
      <c r="E98" s="172"/>
      <c r="F98" s="172"/>
      <c r="G98" s="172"/>
      <c r="H98" s="172"/>
      <c r="I98" s="172"/>
      <c r="J98" s="172"/>
      <c r="K98" s="173"/>
    </row>
    <row r="99" spans="2:11" customFormat="1" ht="18.75" customHeight="1" x14ac:dyDescent="0.2">
      <c r="B99" s="174"/>
      <c r="C99" s="175"/>
      <c r="D99" s="175"/>
      <c r="E99" s="175"/>
      <c r="F99" s="175"/>
      <c r="G99" s="175"/>
      <c r="H99" s="175"/>
      <c r="I99" s="175"/>
      <c r="J99" s="175"/>
      <c r="K99" s="174"/>
    </row>
    <row r="100" spans="2:11" customFormat="1" ht="18.75" customHeight="1" x14ac:dyDescent="0.2">
      <c r="B100" s="154"/>
      <c r="C100" s="154"/>
      <c r="D100" s="154"/>
      <c r="E100" s="154"/>
      <c r="F100" s="154"/>
      <c r="G100" s="154"/>
      <c r="H100" s="154"/>
      <c r="I100" s="154"/>
      <c r="J100" s="154"/>
      <c r="K100" s="154"/>
    </row>
    <row r="101" spans="2:11" customFormat="1" ht="7.5" customHeight="1" x14ac:dyDescent="0.2">
      <c r="B101" s="155"/>
      <c r="C101" s="156"/>
      <c r="D101" s="156"/>
      <c r="E101" s="156"/>
      <c r="F101" s="156"/>
      <c r="G101" s="156"/>
      <c r="H101" s="156"/>
      <c r="I101" s="156"/>
      <c r="J101" s="156"/>
      <c r="K101" s="157"/>
    </row>
    <row r="102" spans="2:11" customFormat="1" ht="45" customHeight="1" x14ac:dyDescent="0.2">
      <c r="B102" s="158"/>
      <c r="C102" s="309" t="s">
        <v>582</v>
      </c>
      <c r="D102" s="309"/>
      <c r="E102" s="309"/>
      <c r="F102" s="309"/>
      <c r="G102" s="309"/>
      <c r="H102" s="309"/>
      <c r="I102" s="309"/>
      <c r="J102" s="309"/>
      <c r="K102" s="159"/>
    </row>
    <row r="103" spans="2:11" customFormat="1" ht="17.25" customHeight="1" x14ac:dyDescent="0.2">
      <c r="B103" s="158"/>
      <c r="C103" s="160" t="s">
        <v>537</v>
      </c>
      <c r="D103" s="160"/>
      <c r="E103" s="160"/>
      <c r="F103" s="160" t="s">
        <v>538</v>
      </c>
      <c r="G103" s="161"/>
      <c r="H103" s="160" t="s">
        <v>55</v>
      </c>
      <c r="I103" s="160" t="s">
        <v>58</v>
      </c>
      <c r="J103" s="160" t="s">
        <v>539</v>
      </c>
      <c r="K103" s="159"/>
    </row>
    <row r="104" spans="2:11" customFormat="1" ht="17.25" customHeight="1" x14ac:dyDescent="0.2">
      <c r="B104" s="158"/>
      <c r="C104" s="162" t="s">
        <v>540</v>
      </c>
      <c r="D104" s="162"/>
      <c r="E104" s="162"/>
      <c r="F104" s="163" t="s">
        <v>541</v>
      </c>
      <c r="G104" s="164"/>
      <c r="H104" s="162"/>
      <c r="I104" s="162"/>
      <c r="J104" s="162" t="s">
        <v>542</v>
      </c>
      <c r="K104" s="159"/>
    </row>
    <row r="105" spans="2:11" customFormat="1" ht="5.25" customHeight="1" x14ac:dyDescent="0.2">
      <c r="B105" s="158"/>
      <c r="C105" s="160"/>
      <c r="D105" s="160"/>
      <c r="E105" s="160"/>
      <c r="F105" s="160"/>
      <c r="G105" s="176"/>
      <c r="H105" s="160"/>
      <c r="I105" s="160"/>
      <c r="J105" s="160"/>
      <c r="K105" s="159"/>
    </row>
    <row r="106" spans="2:11" customFormat="1" ht="15" customHeight="1" x14ac:dyDescent="0.2">
      <c r="B106" s="158"/>
      <c r="C106" s="147" t="s">
        <v>54</v>
      </c>
      <c r="D106" s="167"/>
      <c r="E106" s="167"/>
      <c r="F106" s="168" t="s">
        <v>543</v>
      </c>
      <c r="G106" s="147"/>
      <c r="H106" s="147" t="s">
        <v>583</v>
      </c>
      <c r="I106" s="147" t="s">
        <v>545</v>
      </c>
      <c r="J106" s="147">
        <v>20</v>
      </c>
      <c r="K106" s="159"/>
    </row>
    <row r="107" spans="2:11" customFormat="1" ht="15" customHeight="1" x14ac:dyDescent="0.2">
      <c r="B107" s="158"/>
      <c r="C107" s="147" t="s">
        <v>546</v>
      </c>
      <c r="D107" s="147"/>
      <c r="E107" s="147"/>
      <c r="F107" s="168" t="s">
        <v>543</v>
      </c>
      <c r="G107" s="147"/>
      <c r="H107" s="147" t="s">
        <v>583</v>
      </c>
      <c r="I107" s="147" t="s">
        <v>545</v>
      </c>
      <c r="J107" s="147">
        <v>120</v>
      </c>
      <c r="K107" s="159"/>
    </row>
    <row r="108" spans="2:11" customFormat="1" ht="15" customHeight="1" x14ac:dyDescent="0.2">
      <c r="B108" s="170"/>
      <c r="C108" s="147" t="s">
        <v>548</v>
      </c>
      <c r="D108" s="147"/>
      <c r="E108" s="147"/>
      <c r="F108" s="168" t="s">
        <v>549</v>
      </c>
      <c r="G108" s="147"/>
      <c r="H108" s="147" t="s">
        <v>583</v>
      </c>
      <c r="I108" s="147" t="s">
        <v>545</v>
      </c>
      <c r="J108" s="147">
        <v>50</v>
      </c>
      <c r="K108" s="159"/>
    </row>
    <row r="109" spans="2:11" customFormat="1" ht="15" customHeight="1" x14ac:dyDescent="0.2">
      <c r="B109" s="170"/>
      <c r="C109" s="147" t="s">
        <v>551</v>
      </c>
      <c r="D109" s="147"/>
      <c r="E109" s="147"/>
      <c r="F109" s="168" t="s">
        <v>543</v>
      </c>
      <c r="G109" s="147"/>
      <c r="H109" s="147" t="s">
        <v>583</v>
      </c>
      <c r="I109" s="147" t="s">
        <v>553</v>
      </c>
      <c r="J109" s="147"/>
      <c r="K109" s="159"/>
    </row>
    <row r="110" spans="2:11" customFormat="1" ht="15" customHeight="1" x14ac:dyDescent="0.2">
      <c r="B110" s="170"/>
      <c r="C110" s="147" t="s">
        <v>562</v>
      </c>
      <c r="D110" s="147"/>
      <c r="E110" s="147"/>
      <c r="F110" s="168" t="s">
        <v>549</v>
      </c>
      <c r="G110" s="147"/>
      <c r="H110" s="147" t="s">
        <v>583</v>
      </c>
      <c r="I110" s="147" t="s">
        <v>545</v>
      </c>
      <c r="J110" s="147">
        <v>50</v>
      </c>
      <c r="K110" s="159"/>
    </row>
    <row r="111" spans="2:11" customFormat="1" ht="15" customHeight="1" x14ac:dyDescent="0.2">
      <c r="B111" s="170"/>
      <c r="C111" s="147" t="s">
        <v>570</v>
      </c>
      <c r="D111" s="147"/>
      <c r="E111" s="147"/>
      <c r="F111" s="168" t="s">
        <v>549</v>
      </c>
      <c r="G111" s="147"/>
      <c r="H111" s="147" t="s">
        <v>583</v>
      </c>
      <c r="I111" s="147" t="s">
        <v>545</v>
      </c>
      <c r="J111" s="147">
        <v>50</v>
      </c>
      <c r="K111" s="159"/>
    </row>
    <row r="112" spans="2:11" customFormat="1" ht="15" customHeight="1" x14ac:dyDescent="0.2">
      <c r="B112" s="170"/>
      <c r="C112" s="147" t="s">
        <v>568</v>
      </c>
      <c r="D112" s="147"/>
      <c r="E112" s="147"/>
      <c r="F112" s="168" t="s">
        <v>549</v>
      </c>
      <c r="G112" s="147"/>
      <c r="H112" s="147" t="s">
        <v>583</v>
      </c>
      <c r="I112" s="147" t="s">
        <v>545</v>
      </c>
      <c r="J112" s="147">
        <v>50</v>
      </c>
      <c r="K112" s="159"/>
    </row>
    <row r="113" spans="2:11" customFormat="1" ht="15" customHeight="1" x14ac:dyDescent="0.2">
      <c r="B113" s="170"/>
      <c r="C113" s="147" t="s">
        <v>54</v>
      </c>
      <c r="D113" s="147"/>
      <c r="E113" s="147"/>
      <c r="F113" s="168" t="s">
        <v>543</v>
      </c>
      <c r="G113" s="147"/>
      <c r="H113" s="147" t="s">
        <v>584</v>
      </c>
      <c r="I113" s="147" t="s">
        <v>545</v>
      </c>
      <c r="J113" s="147">
        <v>20</v>
      </c>
      <c r="K113" s="159"/>
    </row>
    <row r="114" spans="2:11" customFormat="1" ht="15" customHeight="1" x14ac:dyDescent="0.2">
      <c r="B114" s="170"/>
      <c r="C114" s="147" t="s">
        <v>585</v>
      </c>
      <c r="D114" s="147"/>
      <c r="E114" s="147"/>
      <c r="F114" s="168" t="s">
        <v>543</v>
      </c>
      <c r="G114" s="147"/>
      <c r="H114" s="147" t="s">
        <v>586</v>
      </c>
      <c r="I114" s="147" t="s">
        <v>545</v>
      </c>
      <c r="J114" s="147">
        <v>120</v>
      </c>
      <c r="K114" s="159"/>
    </row>
    <row r="115" spans="2:11" customFormat="1" ht="15" customHeight="1" x14ac:dyDescent="0.2">
      <c r="B115" s="170"/>
      <c r="C115" s="147" t="s">
        <v>39</v>
      </c>
      <c r="D115" s="147"/>
      <c r="E115" s="147"/>
      <c r="F115" s="168" t="s">
        <v>543</v>
      </c>
      <c r="G115" s="147"/>
      <c r="H115" s="147" t="s">
        <v>587</v>
      </c>
      <c r="I115" s="147" t="s">
        <v>578</v>
      </c>
      <c r="J115" s="147"/>
      <c r="K115" s="159"/>
    </row>
    <row r="116" spans="2:11" customFormat="1" ht="15" customHeight="1" x14ac:dyDescent="0.2">
      <c r="B116" s="170"/>
      <c r="C116" s="147" t="s">
        <v>49</v>
      </c>
      <c r="D116" s="147"/>
      <c r="E116" s="147"/>
      <c r="F116" s="168" t="s">
        <v>543</v>
      </c>
      <c r="G116" s="147"/>
      <c r="H116" s="147" t="s">
        <v>588</v>
      </c>
      <c r="I116" s="147" t="s">
        <v>578</v>
      </c>
      <c r="J116" s="147"/>
      <c r="K116" s="159"/>
    </row>
    <row r="117" spans="2:11" customFormat="1" ht="15" customHeight="1" x14ac:dyDescent="0.2">
      <c r="B117" s="170"/>
      <c r="C117" s="147" t="s">
        <v>58</v>
      </c>
      <c r="D117" s="147"/>
      <c r="E117" s="147"/>
      <c r="F117" s="168" t="s">
        <v>543</v>
      </c>
      <c r="G117" s="147"/>
      <c r="H117" s="147" t="s">
        <v>589</v>
      </c>
      <c r="I117" s="147" t="s">
        <v>590</v>
      </c>
      <c r="J117" s="147"/>
      <c r="K117" s="159"/>
    </row>
    <row r="118" spans="2:11" customFormat="1" ht="15" customHeight="1" x14ac:dyDescent="0.2">
      <c r="B118" s="171"/>
      <c r="C118" s="177"/>
      <c r="D118" s="177"/>
      <c r="E118" s="177"/>
      <c r="F118" s="177"/>
      <c r="G118" s="177"/>
      <c r="H118" s="177"/>
      <c r="I118" s="177"/>
      <c r="J118" s="177"/>
      <c r="K118" s="173"/>
    </row>
    <row r="119" spans="2:11" customFormat="1" ht="18.75" customHeight="1" x14ac:dyDescent="0.2">
      <c r="B119" s="178"/>
      <c r="C119" s="179"/>
      <c r="D119" s="179"/>
      <c r="E119" s="179"/>
      <c r="F119" s="180"/>
      <c r="G119" s="179"/>
      <c r="H119" s="179"/>
      <c r="I119" s="179"/>
      <c r="J119" s="179"/>
      <c r="K119" s="178"/>
    </row>
    <row r="120" spans="2:11" customFormat="1" ht="18.75" customHeight="1" x14ac:dyDescent="0.2">
      <c r="B120" s="154"/>
      <c r="C120" s="154"/>
      <c r="D120" s="154"/>
      <c r="E120" s="154"/>
      <c r="F120" s="154"/>
      <c r="G120" s="154"/>
      <c r="H120" s="154"/>
      <c r="I120" s="154"/>
      <c r="J120" s="154"/>
      <c r="K120" s="154"/>
    </row>
    <row r="121" spans="2:11" customFormat="1" ht="7.5" customHeight="1" x14ac:dyDescent="0.2">
      <c r="B121" s="181"/>
      <c r="C121" s="182"/>
      <c r="D121" s="182"/>
      <c r="E121" s="182"/>
      <c r="F121" s="182"/>
      <c r="G121" s="182"/>
      <c r="H121" s="182"/>
      <c r="I121" s="182"/>
      <c r="J121" s="182"/>
      <c r="K121" s="183"/>
    </row>
    <row r="122" spans="2:11" customFormat="1" ht="45" customHeight="1" x14ac:dyDescent="0.2">
      <c r="B122" s="184"/>
      <c r="C122" s="307" t="s">
        <v>591</v>
      </c>
      <c r="D122" s="307"/>
      <c r="E122" s="307"/>
      <c r="F122" s="307"/>
      <c r="G122" s="307"/>
      <c r="H122" s="307"/>
      <c r="I122" s="307"/>
      <c r="J122" s="307"/>
      <c r="K122" s="185"/>
    </row>
    <row r="123" spans="2:11" customFormat="1" ht="17.25" customHeight="1" x14ac:dyDescent="0.2">
      <c r="B123" s="186"/>
      <c r="C123" s="160" t="s">
        <v>537</v>
      </c>
      <c r="D123" s="160"/>
      <c r="E123" s="160"/>
      <c r="F123" s="160" t="s">
        <v>538</v>
      </c>
      <c r="G123" s="161"/>
      <c r="H123" s="160" t="s">
        <v>55</v>
      </c>
      <c r="I123" s="160" t="s">
        <v>58</v>
      </c>
      <c r="J123" s="160" t="s">
        <v>539</v>
      </c>
      <c r="K123" s="187"/>
    </row>
    <row r="124" spans="2:11" customFormat="1" ht="17.25" customHeight="1" x14ac:dyDescent="0.2">
      <c r="B124" s="186"/>
      <c r="C124" s="162" t="s">
        <v>540</v>
      </c>
      <c r="D124" s="162"/>
      <c r="E124" s="162"/>
      <c r="F124" s="163" t="s">
        <v>541</v>
      </c>
      <c r="G124" s="164"/>
      <c r="H124" s="162"/>
      <c r="I124" s="162"/>
      <c r="J124" s="162" t="s">
        <v>542</v>
      </c>
      <c r="K124" s="187"/>
    </row>
    <row r="125" spans="2:11" customFormat="1" ht="5.25" customHeight="1" x14ac:dyDescent="0.2">
      <c r="B125" s="188"/>
      <c r="C125" s="165"/>
      <c r="D125" s="165"/>
      <c r="E125" s="165"/>
      <c r="F125" s="165"/>
      <c r="G125" s="189"/>
      <c r="H125" s="165"/>
      <c r="I125" s="165"/>
      <c r="J125" s="165"/>
      <c r="K125" s="190"/>
    </row>
    <row r="126" spans="2:11" customFormat="1" ht="15" customHeight="1" x14ac:dyDescent="0.2">
      <c r="B126" s="188"/>
      <c r="C126" s="147" t="s">
        <v>546</v>
      </c>
      <c r="D126" s="167"/>
      <c r="E126" s="167"/>
      <c r="F126" s="168" t="s">
        <v>543</v>
      </c>
      <c r="G126" s="147"/>
      <c r="H126" s="147" t="s">
        <v>583</v>
      </c>
      <c r="I126" s="147" t="s">
        <v>545</v>
      </c>
      <c r="J126" s="147">
        <v>120</v>
      </c>
      <c r="K126" s="191"/>
    </row>
    <row r="127" spans="2:11" customFormat="1" ht="15" customHeight="1" x14ac:dyDescent="0.2">
      <c r="B127" s="188"/>
      <c r="C127" s="147" t="s">
        <v>592</v>
      </c>
      <c r="D127" s="147"/>
      <c r="E127" s="147"/>
      <c r="F127" s="168" t="s">
        <v>543</v>
      </c>
      <c r="G127" s="147"/>
      <c r="H127" s="147" t="s">
        <v>593</v>
      </c>
      <c r="I127" s="147" t="s">
        <v>545</v>
      </c>
      <c r="J127" s="147" t="s">
        <v>594</v>
      </c>
      <c r="K127" s="191"/>
    </row>
    <row r="128" spans="2:11" customFormat="1" ht="15" customHeight="1" x14ac:dyDescent="0.2">
      <c r="B128" s="188"/>
      <c r="C128" s="147" t="s">
        <v>491</v>
      </c>
      <c r="D128" s="147"/>
      <c r="E128" s="147"/>
      <c r="F128" s="168" t="s">
        <v>543</v>
      </c>
      <c r="G128" s="147"/>
      <c r="H128" s="147" t="s">
        <v>595</v>
      </c>
      <c r="I128" s="147" t="s">
        <v>545</v>
      </c>
      <c r="J128" s="147" t="s">
        <v>594</v>
      </c>
      <c r="K128" s="191"/>
    </row>
    <row r="129" spans="2:11" customFormat="1" ht="15" customHeight="1" x14ac:dyDescent="0.2">
      <c r="B129" s="188"/>
      <c r="C129" s="147" t="s">
        <v>554</v>
      </c>
      <c r="D129" s="147"/>
      <c r="E129" s="147"/>
      <c r="F129" s="168" t="s">
        <v>549</v>
      </c>
      <c r="G129" s="147"/>
      <c r="H129" s="147" t="s">
        <v>555</v>
      </c>
      <c r="I129" s="147" t="s">
        <v>545</v>
      </c>
      <c r="J129" s="147">
        <v>15</v>
      </c>
      <c r="K129" s="191"/>
    </row>
    <row r="130" spans="2:11" customFormat="1" ht="15" customHeight="1" x14ac:dyDescent="0.2">
      <c r="B130" s="188"/>
      <c r="C130" s="147" t="s">
        <v>556</v>
      </c>
      <c r="D130" s="147"/>
      <c r="E130" s="147"/>
      <c r="F130" s="168" t="s">
        <v>549</v>
      </c>
      <c r="G130" s="147"/>
      <c r="H130" s="147" t="s">
        <v>557</v>
      </c>
      <c r="I130" s="147" t="s">
        <v>545</v>
      </c>
      <c r="J130" s="147">
        <v>15</v>
      </c>
      <c r="K130" s="191"/>
    </row>
    <row r="131" spans="2:11" customFormat="1" ht="15" customHeight="1" x14ac:dyDescent="0.2">
      <c r="B131" s="188"/>
      <c r="C131" s="147" t="s">
        <v>558</v>
      </c>
      <c r="D131" s="147"/>
      <c r="E131" s="147"/>
      <c r="F131" s="168" t="s">
        <v>549</v>
      </c>
      <c r="G131" s="147"/>
      <c r="H131" s="147" t="s">
        <v>559</v>
      </c>
      <c r="I131" s="147" t="s">
        <v>545</v>
      </c>
      <c r="J131" s="147">
        <v>20</v>
      </c>
      <c r="K131" s="191"/>
    </row>
    <row r="132" spans="2:11" customFormat="1" ht="15" customHeight="1" x14ac:dyDescent="0.2">
      <c r="B132" s="188"/>
      <c r="C132" s="147" t="s">
        <v>560</v>
      </c>
      <c r="D132" s="147"/>
      <c r="E132" s="147"/>
      <c r="F132" s="168" t="s">
        <v>549</v>
      </c>
      <c r="G132" s="147"/>
      <c r="H132" s="147" t="s">
        <v>561</v>
      </c>
      <c r="I132" s="147" t="s">
        <v>545</v>
      </c>
      <c r="J132" s="147">
        <v>20</v>
      </c>
      <c r="K132" s="191"/>
    </row>
    <row r="133" spans="2:11" customFormat="1" ht="15" customHeight="1" x14ac:dyDescent="0.2">
      <c r="B133" s="188"/>
      <c r="C133" s="147" t="s">
        <v>548</v>
      </c>
      <c r="D133" s="147"/>
      <c r="E133" s="147"/>
      <c r="F133" s="168" t="s">
        <v>549</v>
      </c>
      <c r="G133" s="147"/>
      <c r="H133" s="147" t="s">
        <v>583</v>
      </c>
      <c r="I133" s="147" t="s">
        <v>545</v>
      </c>
      <c r="J133" s="147">
        <v>50</v>
      </c>
      <c r="K133" s="191"/>
    </row>
    <row r="134" spans="2:11" customFormat="1" ht="15" customHeight="1" x14ac:dyDescent="0.2">
      <c r="B134" s="188"/>
      <c r="C134" s="147" t="s">
        <v>562</v>
      </c>
      <c r="D134" s="147"/>
      <c r="E134" s="147"/>
      <c r="F134" s="168" t="s">
        <v>549</v>
      </c>
      <c r="G134" s="147"/>
      <c r="H134" s="147" t="s">
        <v>583</v>
      </c>
      <c r="I134" s="147" t="s">
        <v>545</v>
      </c>
      <c r="J134" s="147">
        <v>50</v>
      </c>
      <c r="K134" s="191"/>
    </row>
    <row r="135" spans="2:11" customFormat="1" ht="15" customHeight="1" x14ac:dyDescent="0.2">
      <c r="B135" s="188"/>
      <c r="C135" s="147" t="s">
        <v>568</v>
      </c>
      <c r="D135" s="147"/>
      <c r="E135" s="147"/>
      <c r="F135" s="168" t="s">
        <v>549</v>
      </c>
      <c r="G135" s="147"/>
      <c r="H135" s="147" t="s">
        <v>583</v>
      </c>
      <c r="I135" s="147" t="s">
        <v>545</v>
      </c>
      <c r="J135" s="147">
        <v>50</v>
      </c>
      <c r="K135" s="191"/>
    </row>
    <row r="136" spans="2:11" customFormat="1" ht="15" customHeight="1" x14ac:dyDescent="0.2">
      <c r="B136" s="188"/>
      <c r="C136" s="147" t="s">
        <v>570</v>
      </c>
      <c r="D136" s="147"/>
      <c r="E136" s="147"/>
      <c r="F136" s="168" t="s">
        <v>549</v>
      </c>
      <c r="G136" s="147"/>
      <c r="H136" s="147" t="s">
        <v>583</v>
      </c>
      <c r="I136" s="147" t="s">
        <v>545</v>
      </c>
      <c r="J136" s="147">
        <v>50</v>
      </c>
      <c r="K136" s="191"/>
    </row>
    <row r="137" spans="2:11" customFormat="1" ht="15" customHeight="1" x14ac:dyDescent="0.2">
      <c r="B137" s="188"/>
      <c r="C137" s="147" t="s">
        <v>571</v>
      </c>
      <c r="D137" s="147"/>
      <c r="E137" s="147"/>
      <c r="F137" s="168" t="s">
        <v>549</v>
      </c>
      <c r="G137" s="147"/>
      <c r="H137" s="147" t="s">
        <v>596</v>
      </c>
      <c r="I137" s="147" t="s">
        <v>545</v>
      </c>
      <c r="J137" s="147">
        <v>255</v>
      </c>
      <c r="K137" s="191"/>
    </row>
    <row r="138" spans="2:11" customFormat="1" ht="15" customHeight="1" x14ac:dyDescent="0.2">
      <c r="B138" s="188"/>
      <c r="C138" s="147" t="s">
        <v>573</v>
      </c>
      <c r="D138" s="147"/>
      <c r="E138" s="147"/>
      <c r="F138" s="168" t="s">
        <v>543</v>
      </c>
      <c r="G138" s="147"/>
      <c r="H138" s="147" t="s">
        <v>597</v>
      </c>
      <c r="I138" s="147" t="s">
        <v>575</v>
      </c>
      <c r="J138" s="147"/>
      <c r="K138" s="191"/>
    </row>
    <row r="139" spans="2:11" customFormat="1" ht="15" customHeight="1" x14ac:dyDescent="0.2">
      <c r="B139" s="188"/>
      <c r="C139" s="147" t="s">
        <v>576</v>
      </c>
      <c r="D139" s="147"/>
      <c r="E139" s="147"/>
      <c r="F139" s="168" t="s">
        <v>543</v>
      </c>
      <c r="G139" s="147"/>
      <c r="H139" s="147" t="s">
        <v>598</v>
      </c>
      <c r="I139" s="147" t="s">
        <v>578</v>
      </c>
      <c r="J139" s="147"/>
      <c r="K139" s="191"/>
    </row>
    <row r="140" spans="2:11" customFormat="1" ht="15" customHeight="1" x14ac:dyDescent="0.2">
      <c r="B140" s="188"/>
      <c r="C140" s="147" t="s">
        <v>579</v>
      </c>
      <c r="D140" s="147"/>
      <c r="E140" s="147"/>
      <c r="F140" s="168" t="s">
        <v>543</v>
      </c>
      <c r="G140" s="147"/>
      <c r="H140" s="147" t="s">
        <v>579</v>
      </c>
      <c r="I140" s="147" t="s">
        <v>578</v>
      </c>
      <c r="J140" s="147"/>
      <c r="K140" s="191"/>
    </row>
    <row r="141" spans="2:11" customFormat="1" ht="15" customHeight="1" x14ac:dyDescent="0.2">
      <c r="B141" s="188"/>
      <c r="C141" s="147" t="s">
        <v>39</v>
      </c>
      <c r="D141" s="147"/>
      <c r="E141" s="147"/>
      <c r="F141" s="168" t="s">
        <v>543</v>
      </c>
      <c r="G141" s="147"/>
      <c r="H141" s="147" t="s">
        <v>599</v>
      </c>
      <c r="I141" s="147" t="s">
        <v>578</v>
      </c>
      <c r="J141" s="147"/>
      <c r="K141" s="191"/>
    </row>
    <row r="142" spans="2:11" customFormat="1" ht="15" customHeight="1" x14ac:dyDescent="0.2">
      <c r="B142" s="188"/>
      <c r="C142" s="147" t="s">
        <v>600</v>
      </c>
      <c r="D142" s="147"/>
      <c r="E142" s="147"/>
      <c r="F142" s="168" t="s">
        <v>543</v>
      </c>
      <c r="G142" s="147"/>
      <c r="H142" s="147" t="s">
        <v>601</v>
      </c>
      <c r="I142" s="147" t="s">
        <v>578</v>
      </c>
      <c r="J142" s="147"/>
      <c r="K142" s="191"/>
    </row>
    <row r="143" spans="2:11" customFormat="1" ht="15" customHeight="1" x14ac:dyDescent="0.2">
      <c r="B143" s="192"/>
      <c r="C143" s="193"/>
      <c r="D143" s="193"/>
      <c r="E143" s="193"/>
      <c r="F143" s="193"/>
      <c r="G143" s="193"/>
      <c r="H143" s="193"/>
      <c r="I143" s="193"/>
      <c r="J143" s="193"/>
      <c r="K143" s="194"/>
    </row>
    <row r="144" spans="2:11" customFormat="1" ht="18.75" customHeight="1" x14ac:dyDescent="0.2">
      <c r="B144" s="179"/>
      <c r="C144" s="179"/>
      <c r="D144" s="179"/>
      <c r="E144" s="179"/>
      <c r="F144" s="180"/>
      <c r="G144" s="179"/>
      <c r="H144" s="179"/>
      <c r="I144" s="179"/>
      <c r="J144" s="179"/>
      <c r="K144" s="179"/>
    </row>
    <row r="145" spans="2:11" customFormat="1" ht="18.75" customHeight="1" x14ac:dyDescent="0.2">
      <c r="B145" s="154"/>
      <c r="C145" s="154"/>
      <c r="D145" s="154"/>
      <c r="E145" s="154"/>
      <c r="F145" s="154"/>
      <c r="G145" s="154"/>
      <c r="H145" s="154"/>
      <c r="I145" s="154"/>
      <c r="J145" s="154"/>
      <c r="K145" s="154"/>
    </row>
    <row r="146" spans="2:11" customFormat="1" ht="7.5" customHeight="1" x14ac:dyDescent="0.2">
      <c r="B146" s="155"/>
      <c r="C146" s="156"/>
      <c r="D146" s="156"/>
      <c r="E146" s="156"/>
      <c r="F146" s="156"/>
      <c r="G146" s="156"/>
      <c r="H146" s="156"/>
      <c r="I146" s="156"/>
      <c r="J146" s="156"/>
      <c r="K146" s="157"/>
    </row>
    <row r="147" spans="2:11" customFormat="1" ht="45" customHeight="1" x14ac:dyDescent="0.2">
      <c r="B147" s="158"/>
      <c r="C147" s="309" t="s">
        <v>602</v>
      </c>
      <c r="D147" s="309"/>
      <c r="E147" s="309"/>
      <c r="F147" s="309"/>
      <c r="G147" s="309"/>
      <c r="H147" s="309"/>
      <c r="I147" s="309"/>
      <c r="J147" s="309"/>
      <c r="K147" s="159"/>
    </row>
    <row r="148" spans="2:11" customFormat="1" ht="17.25" customHeight="1" x14ac:dyDescent="0.2">
      <c r="B148" s="158"/>
      <c r="C148" s="160" t="s">
        <v>537</v>
      </c>
      <c r="D148" s="160"/>
      <c r="E148" s="160"/>
      <c r="F148" s="160" t="s">
        <v>538</v>
      </c>
      <c r="G148" s="161"/>
      <c r="H148" s="160" t="s">
        <v>55</v>
      </c>
      <c r="I148" s="160" t="s">
        <v>58</v>
      </c>
      <c r="J148" s="160" t="s">
        <v>539</v>
      </c>
      <c r="K148" s="159"/>
    </row>
    <row r="149" spans="2:11" customFormat="1" ht="17.25" customHeight="1" x14ac:dyDescent="0.2">
      <c r="B149" s="158"/>
      <c r="C149" s="162" t="s">
        <v>540</v>
      </c>
      <c r="D149" s="162"/>
      <c r="E149" s="162"/>
      <c r="F149" s="163" t="s">
        <v>541</v>
      </c>
      <c r="G149" s="164"/>
      <c r="H149" s="162"/>
      <c r="I149" s="162"/>
      <c r="J149" s="162" t="s">
        <v>542</v>
      </c>
      <c r="K149" s="159"/>
    </row>
    <row r="150" spans="2:11" customFormat="1" ht="5.25" customHeight="1" x14ac:dyDescent="0.2">
      <c r="B150" s="170"/>
      <c r="C150" s="165"/>
      <c r="D150" s="165"/>
      <c r="E150" s="165"/>
      <c r="F150" s="165"/>
      <c r="G150" s="166"/>
      <c r="H150" s="165"/>
      <c r="I150" s="165"/>
      <c r="J150" s="165"/>
      <c r="K150" s="191"/>
    </row>
    <row r="151" spans="2:11" customFormat="1" ht="15" customHeight="1" x14ac:dyDescent="0.2">
      <c r="B151" s="170"/>
      <c r="C151" s="195" t="s">
        <v>546</v>
      </c>
      <c r="D151" s="147"/>
      <c r="E151" s="147"/>
      <c r="F151" s="196" t="s">
        <v>543</v>
      </c>
      <c r="G151" s="147"/>
      <c r="H151" s="195" t="s">
        <v>583</v>
      </c>
      <c r="I151" s="195" t="s">
        <v>545</v>
      </c>
      <c r="J151" s="195">
        <v>120</v>
      </c>
      <c r="K151" s="191"/>
    </row>
    <row r="152" spans="2:11" customFormat="1" ht="15" customHeight="1" x14ac:dyDescent="0.2">
      <c r="B152" s="170"/>
      <c r="C152" s="195" t="s">
        <v>592</v>
      </c>
      <c r="D152" s="147"/>
      <c r="E152" s="147"/>
      <c r="F152" s="196" t="s">
        <v>543</v>
      </c>
      <c r="G152" s="147"/>
      <c r="H152" s="195" t="s">
        <v>603</v>
      </c>
      <c r="I152" s="195" t="s">
        <v>545</v>
      </c>
      <c r="J152" s="195" t="s">
        <v>594</v>
      </c>
      <c r="K152" s="191"/>
    </row>
    <row r="153" spans="2:11" customFormat="1" ht="15" customHeight="1" x14ac:dyDescent="0.2">
      <c r="B153" s="170"/>
      <c r="C153" s="195" t="s">
        <v>491</v>
      </c>
      <c r="D153" s="147"/>
      <c r="E153" s="147"/>
      <c r="F153" s="196" t="s">
        <v>543</v>
      </c>
      <c r="G153" s="147"/>
      <c r="H153" s="195" t="s">
        <v>604</v>
      </c>
      <c r="I153" s="195" t="s">
        <v>545</v>
      </c>
      <c r="J153" s="195" t="s">
        <v>594</v>
      </c>
      <c r="K153" s="191"/>
    </row>
    <row r="154" spans="2:11" customFormat="1" ht="15" customHeight="1" x14ac:dyDescent="0.2">
      <c r="B154" s="170"/>
      <c r="C154" s="195" t="s">
        <v>548</v>
      </c>
      <c r="D154" s="147"/>
      <c r="E154" s="147"/>
      <c r="F154" s="196" t="s">
        <v>549</v>
      </c>
      <c r="G154" s="147"/>
      <c r="H154" s="195" t="s">
        <v>583</v>
      </c>
      <c r="I154" s="195" t="s">
        <v>545</v>
      </c>
      <c r="J154" s="195">
        <v>50</v>
      </c>
      <c r="K154" s="191"/>
    </row>
    <row r="155" spans="2:11" customFormat="1" ht="15" customHeight="1" x14ac:dyDescent="0.2">
      <c r="B155" s="170"/>
      <c r="C155" s="195" t="s">
        <v>551</v>
      </c>
      <c r="D155" s="147"/>
      <c r="E155" s="147"/>
      <c r="F155" s="196" t="s">
        <v>543</v>
      </c>
      <c r="G155" s="147"/>
      <c r="H155" s="195" t="s">
        <v>583</v>
      </c>
      <c r="I155" s="195" t="s">
        <v>553</v>
      </c>
      <c r="J155" s="195"/>
      <c r="K155" s="191"/>
    </row>
    <row r="156" spans="2:11" customFormat="1" ht="15" customHeight="1" x14ac:dyDescent="0.2">
      <c r="B156" s="170"/>
      <c r="C156" s="195" t="s">
        <v>562</v>
      </c>
      <c r="D156" s="147"/>
      <c r="E156" s="147"/>
      <c r="F156" s="196" t="s">
        <v>549</v>
      </c>
      <c r="G156" s="147"/>
      <c r="H156" s="195" t="s">
        <v>583</v>
      </c>
      <c r="I156" s="195" t="s">
        <v>545</v>
      </c>
      <c r="J156" s="195">
        <v>50</v>
      </c>
      <c r="K156" s="191"/>
    </row>
    <row r="157" spans="2:11" customFormat="1" ht="15" customHeight="1" x14ac:dyDescent="0.2">
      <c r="B157" s="170"/>
      <c r="C157" s="195" t="s">
        <v>570</v>
      </c>
      <c r="D157" s="147"/>
      <c r="E157" s="147"/>
      <c r="F157" s="196" t="s">
        <v>549</v>
      </c>
      <c r="G157" s="147"/>
      <c r="H157" s="195" t="s">
        <v>583</v>
      </c>
      <c r="I157" s="195" t="s">
        <v>545</v>
      </c>
      <c r="J157" s="195">
        <v>50</v>
      </c>
      <c r="K157" s="191"/>
    </row>
    <row r="158" spans="2:11" customFormat="1" ht="15" customHeight="1" x14ac:dyDescent="0.2">
      <c r="B158" s="170"/>
      <c r="C158" s="195" t="s">
        <v>568</v>
      </c>
      <c r="D158" s="147"/>
      <c r="E158" s="147"/>
      <c r="F158" s="196" t="s">
        <v>549</v>
      </c>
      <c r="G158" s="147"/>
      <c r="H158" s="195" t="s">
        <v>583</v>
      </c>
      <c r="I158" s="195" t="s">
        <v>545</v>
      </c>
      <c r="J158" s="195">
        <v>50</v>
      </c>
      <c r="K158" s="191"/>
    </row>
    <row r="159" spans="2:11" customFormat="1" ht="15" customHeight="1" x14ac:dyDescent="0.2">
      <c r="B159" s="170"/>
      <c r="C159" s="195" t="s">
        <v>98</v>
      </c>
      <c r="D159" s="147"/>
      <c r="E159" s="147"/>
      <c r="F159" s="196" t="s">
        <v>543</v>
      </c>
      <c r="G159" s="147"/>
      <c r="H159" s="195" t="s">
        <v>605</v>
      </c>
      <c r="I159" s="195" t="s">
        <v>545</v>
      </c>
      <c r="J159" s="195" t="s">
        <v>606</v>
      </c>
      <c r="K159" s="191"/>
    </row>
    <row r="160" spans="2:11" customFormat="1" ht="15" customHeight="1" x14ac:dyDescent="0.2">
      <c r="B160" s="170"/>
      <c r="C160" s="195" t="s">
        <v>607</v>
      </c>
      <c r="D160" s="147"/>
      <c r="E160" s="147"/>
      <c r="F160" s="196" t="s">
        <v>543</v>
      </c>
      <c r="G160" s="147"/>
      <c r="H160" s="195" t="s">
        <v>608</v>
      </c>
      <c r="I160" s="195" t="s">
        <v>578</v>
      </c>
      <c r="J160" s="195"/>
      <c r="K160" s="191"/>
    </row>
    <row r="161" spans="2:11" customFormat="1" ht="15" customHeight="1" x14ac:dyDescent="0.2">
      <c r="B161" s="197"/>
      <c r="C161" s="177"/>
      <c r="D161" s="177"/>
      <c r="E161" s="177"/>
      <c r="F161" s="177"/>
      <c r="G161" s="177"/>
      <c r="H161" s="177"/>
      <c r="I161" s="177"/>
      <c r="J161" s="177"/>
      <c r="K161" s="198"/>
    </row>
    <row r="162" spans="2:11" customFormat="1" ht="18.75" customHeight="1" x14ac:dyDescent="0.2">
      <c r="B162" s="179"/>
      <c r="C162" s="189"/>
      <c r="D162" s="189"/>
      <c r="E162" s="189"/>
      <c r="F162" s="199"/>
      <c r="G162" s="189"/>
      <c r="H162" s="189"/>
      <c r="I162" s="189"/>
      <c r="J162" s="189"/>
      <c r="K162" s="179"/>
    </row>
    <row r="163" spans="2:11" customFormat="1" ht="18.75" customHeight="1" x14ac:dyDescent="0.2">
      <c r="B163" s="154"/>
      <c r="C163" s="154"/>
      <c r="D163" s="154"/>
      <c r="E163" s="154"/>
      <c r="F163" s="154"/>
      <c r="G163" s="154"/>
      <c r="H163" s="154"/>
      <c r="I163" s="154"/>
      <c r="J163" s="154"/>
      <c r="K163" s="154"/>
    </row>
    <row r="164" spans="2:11" customFormat="1" ht="7.5" customHeight="1" x14ac:dyDescent="0.2">
      <c r="B164" s="136"/>
      <c r="C164" s="137"/>
      <c r="D164" s="137"/>
      <c r="E164" s="137"/>
      <c r="F164" s="137"/>
      <c r="G164" s="137"/>
      <c r="H164" s="137"/>
      <c r="I164" s="137"/>
      <c r="J164" s="137"/>
      <c r="K164" s="138"/>
    </row>
    <row r="165" spans="2:11" customFormat="1" ht="45" customHeight="1" x14ac:dyDescent="0.2">
      <c r="B165" s="139"/>
      <c r="C165" s="307" t="s">
        <v>609</v>
      </c>
      <c r="D165" s="307"/>
      <c r="E165" s="307"/>
      <c r="F165" s="307"/>
      <c r="G165" s="307"/>
      <c r="H165" s="307"/>
      <c r="I165" s="307"/>
      <c r="J165" s="307"/>
      <c r="K165" s="140"/>
    </row>
    <row r="166" spans="2:11" customFormat="1" ht="17.25" customHeight="1" x14ac:dyDescent="0.2">
      <c r="B166" s="139"/>
      <c r="C166" s="160" t="s">
        <v>537</v>
      </c>
      <c r="D166" s="160"/>
      <c r="E166" s="160"/>
      <c r="F166" s="160" t="s">
        <v>538</v>
      </c>
      <c r="G166" s="200"/>
      <c r="H166" s="201" t="s">
        <v>55</v>
      </c>
      <c r="I166" s="201" t="s">
        <v>58</v>
      </c>
      <c r="J166" s="160" t="s">
        <v>539</v>
      </c>
      <c r="K166" s="140"/>
    </row>
    <row r="167" spans="2:11" customFormat="1" ht="17.25" customHeight="1" x14ac:dyDescent="0.2">
      <c r="B167" s="141"/>
      <c r="C167" s="162" t="s">
        <v>540</v>
      </c>
      <c r="D167" s="162"/>
      <c r="E167" s="162"/>
      <c r="F167" s="163" t="s">
        <v>541</v>
      </c>
      <c r="G167" s="202"/>
      <c r="H167" s="203"/>
      <c r="I167" s="203"/>
      <c r="J167" s="162" t="s">
        <v>542</v>
      </c>
      <c r="K167" s="142"/>
    </row>
    <row r="168" spans="2:11" customFormat="1" ht="5.25" customHeight="1" x14ac:dyDescent="0.2">
      <c r="B168" s="170"/>
      <c r="C168" s="165"/>
      <c r="D168" s="165"/>
      <c r="E168" s="165"/>
      <c r="F168" s="165"/>
      <c r="G168" s="166"/>
      <c r="H168" s="165"/>
      <c r="I168" s="165"/>
      <c r="J168" s="165"/>
      <c r="K168" s="191"/>
    </row>
    <row r="169" spans="2:11" customFormat="1" ht="15" customHeight="1" x14ac:dyDescent="0.2">
      <c r="B169" s="170"/>
      <c r="C169" s="147" t="s">
        <v>546</v>
      </c>
      <c r="D169" s="147"/>
      <c r="E169" s="147"/>
      <c r="F169" s="168" t="s">
        <v>543</v>
      </c>
      <c r="G169" s="147"/>
      <c r="H169" s="147" t="s">
        <v>583</v>
      </c>
      <c r="I169" s="147" t="s">
        <v>545</v>
      </c>
      <c r="J169" s="147">
        <v>120</v>
      </c>
      <c r="K169" s="191"/>
    </row>
    <row r="170" spans="2:11" customFormat="1" ht="15" customHeight="1" x14ac:dyDescent="0.2">
      <c r="B170" s="170"/>
      <c r="C170" s="147" t="s">
        <v>592</v>
      </c>
      <c r="D170" s="147"/>
      <c r="E170" s="147"/>
      <c r="F170" s="168" t="s">
        <v>543</v>
      </c>
      <c r="G170" s="147"/>
      <c r="H170" s="147" t="s">
        <v>593</v>
      </c>
      <c r="I170" s="147" t="s">
        <v>545</v>
      </c>
      <c r="J170" s="147" t="s">
        <v>594</v>
      </c>
      <c r="K170" s="191"/>
    </row>
    <row r="171" spans="2:11" customFormat="1" ht="15" customHeight="1" x14ac:dyDescent="0.2">
      <c r="B171" s="170"/>
      <c r="C171" s="147" t="s">
        <v>491</v>
      </c>
      <c r="D171" s="147"/>
      <c r="E171" s="147"/>
      <c r="F171" s="168" t="s">
        <v>543</v>
      </c>
      <c r="G171" s="147"/>
      <c r="H171" s="147" t="s">
        <v>610</v>
      </c>
      <c r="I171" s="147" t="s">
        <v>545</v>
      </c>
      <c r="J171" s="147" t="s">
        <v>594</v>
      </c>
      <c r="K171" s="191"/>
    </row>
    <row r="172" spans="2:11" customFormat="1" ht="15" customHeight="1" x14ac:dyDescent="0.2">
      <c r="B172" s="170"/>
      <c r="C172" s="147" t="s">
        <v>548</v>
      </c>
      <c r="D172" s="147"/>
      <c r="E172" s="147"/>
      <c r="F172" s="168" t="s">
        <v>549</v>
      </c>
      <c r="G172" s="147"/>
      <c r="H172" s="147" t="s">
        <v>610</v>
      </c>
      <c r="I172" s="147" t="s">
        <v>545</v>
      </c>
      <c r="J172" s="147">
        <v>50</v>
      </c>
      <c r="K172" s="191"/>
    </row>
    <row r="173" spans="2:11" customFormat="1" ht="15" customHeight="1" x14ac:dyDescent="0.2">
      <c r="B173" s="170"/>
      <c r="C173" s="147" t="s">
        <v>551</v>
      </c>
      <c r="D173" s="147"/>
      <c r="E173" s="147"/>
      <c r="F173" s="168" t="s">
        <v>543</v>
      </c>
      <c r="G173" s="147"/>
      <c r="H173" s="147" t="s">
        <v>610</v>
      </c>
      <c r="I173" s="147" t="s">
        <v>553</v>
      </c>
      <c r="J173" s="147"/>
      <c r="K173" s="191"/>
    </row>
    <row r="174" spans="2:11" customFormat="1" ht="15" customHeight="1" x14ac:dyDescent="0.2">
      <c r="B174" s="170"/>
      <c r="C174" s="147" t="s">
        <v>562</v>
      </c>
      <c r="D174" s="147"/>
      <c r="E174" s="147"/>
      <c r="F174" s="168" t="s">
        <v>549</v>
      </c>
      <c r="G174" s="147"/>
      <c r="H174" s="147" t="s">
        <v>610</v>
      </c>
      <c r="I174" s="147" t="s">
        <v>545</v>
      </c>
      <c r="J174" s="147">
        <v>50</v>
      </c>
      <c r="K174" s="191"/>
    </row>
    <row r="175" spans="2:11" customFormat="1" ht="15" customHeight="1" x14ac:dyDescent="0.2">
      <c r="B175" s="170"/>
      <c r="C175" s="147" t="s">
        <v>570</v>
      </c>
      <c r="D175" s="147"/>
      <c r="E175" s="147"/>
      <c r="F175" s="168" t="s">
        <v>549</v>
      </c>
      <c r="G175" s="147"/>
      <c r="H175" s="147" t="s">
        <v>610</v>
      </c>
      <c r="I175" s="147" t="s">
        <v>545</v>
      </c>
      <c r="J175" s="147">
        <v>50</v>
      </c>
      <c r="K175" s="191"/>
    </row>
    <row r="176" spans="2:11" customFormat="1" ht="15" customHeight="1" x14ac:dyDescent="0.2">
      <c r="B176" s="170"/>
      <c r="C176" s="147" t="s">
        <v>568</v>
      </c>
      <c r="D176" s="147"/>
      <c r="E176" s="147"/>
      <c r="F176" s="168" t="s">
        <v>549</v>
      </c>
      <c r="G176" s="147"/>
      <c r="H176" s="147" t="s">
        <v>610</v>
      </c>
      <c r="I176" s="147" t="s">
        <v>545</v>
      </c>
      <c r="J176" s="147">
        <v>50</v>
      </c>
      <c r="K176" s="191"/>
    </row>
    <row r="177" spans="2:11" customFormat="1" ht="15" customHeight="1" x14ac:dyDescent="0.2">
      <c r="B177" s="170"/>
      <c r="C177" s="147" t="s">
        <v>102</v>
      </c>
      <c r="D177" s="147"/>
      <c r="E177" s="147"/>
      <c r="F177" s="168" t="s">
        <v>543</v>
      </c>
      <c r="G177" s="147"/>
      <c r="H177" s="147" t="s">
        <v>611</v>
      </c>
      <c r="I177" s="147" t="s">
        <v>612</v>
      </c>
      <c r="J177" s="147"/>
      <c r="K177" s="191"/>
    </row>
    <row r="178" spans="2:11" customFormat="1" ht="15" customHeight="1" x14ac:dyDescent="0.2">
      <c r="B178" s="170"/>
      <c r="C178" s="147" t="s">
        <v>58</v>
      </c>
      <c r="D178" s="147"/>
      <c r="E178" s="147"/>
      <c r="F178" s="168" t="s">
        <v>543</v>
      </c>
      <c r="G178" s="147"/>
      <c r="H178" s="147" t="s">
        <v>613</v>
      </c>
      <c r="I178" s="147" t="s">
        <v>614</v>
      </c>
      <c r="J178" s="147">
        <v>1</v>
      </c>
      <c r="K178" s="191"/>
    </row>
    <row r="179" spans="2:11" customFormat="1" ht="15" customHeight="1" x14ac:dyDescent="0.2">
      <c r="B179" s="170"/>
      <c r="C179" s="147" t="s">
        <v>54</v>
      </c>
      <c r="D179" s="147"/>
      <c r="E179" s="147"/>
      <c r="F179" s="168" t="s">
        <v>543</v>
      </c>
      <c r="G179" s="147"/>
      <c r="H179" s="147" t="s">
        <v>615</v>
      </c>
      <c r="I179" s="147" t="s">
        <v>545</v>
      </c>
      <c r="J179" s="147">
        <v>20</v>
      </c>
      <c r="K179" s="191"/>
    </row>
    <row r="180" spans="2:11" customFormat="1" ht="15" customHeight="1" x14ac:dyDescent="0.2">
      <c r="B180" s="170"/>
      <c r="C180" s="147" t="s">
        <v>55</v>
      </c>
      <c r="D180" s="147"/>
      <c r="E180" s="147"/>
      <c r="F180" s="168" t="s">
        <v>543</v>
      </c>
      <c r="G180" s="147"/>
      <c r="H180" s="147" t="s">
        <v>616</v>
      </c>
      <c r="I180" s="147" t="s">
        <v>545</v>
      </c>
      <c r="J180" s="147">
        <v>255</v>
      </c>
      <c r="K180" s="191"/>
    </row>
    <row r="181" spans="2:11" customFormat="1" ht="15" customHeight="1" x14ac:dyDescent="0.2">
      <c r="B181" s="170"/>
      <c r="C181" s="147" t="s">
        <v>103</v>
      </c>
      <c r="D181" s="147"/>
      <c r="E181" s="147"/>
      <c r="F181" s="168" t="s">
        <v>543</v>
      </c>
      <c r="G181" s="147"/>
      <c r="H181" s="147" t="s">
        <v>507</v>
      </c>
      <c r="I181" s="147" t="s">
        <v>545</v>
      </c>
      <c r="J181" s="147">
        <v>10</v>
      </c>
      <c r="K181" s="191"/>
    </row>
    <row r="182" spans="2:11" customFormat="1" ht="15" customHeight="1" x14ac:dyDescent="0.2">
      <c r="B182" s="170"/>
      <c r="C182" s="147" t="s">
        <v>104</v>
      </c>
      <c r="D182" s="147"/>
      <c r="E182" s="147"/>
      <c r="F182" s="168" t="s">
        <v>543</v>
      </c>
      <c r="G182" s="147"/>
      <c r="H182" s="147" t="s">
        <v>617</v>
      </c>
      <c r="I182" s="147" t="s">
        <v>578</v>
      </c>
      <c r="J182" s="147"/>
      <c r="K182" s="191"/>
    </row>
    <row r="183" spans="2:11" customFormat="1" ht="15" customHeight="1" x14ac:dyDescent="0.2">
      <c r="B183" s="170"/>
      <c r="C183" s="147" t="s">
        <v>618</v>
      </c>
      <c r="D183" s="147"/>
      <c r="E183" s="147"/>
      <c r="F183" s="168" t="s">
        <v>543</v>
      </c>
      <c r="G183" s="147"/>
      <c r="H183" s="147" t="s">
        <v>619</v>
      </c>
      <c r="I183" s="147" t="s">
        <v>578</v>
      </c>
      <c r="J183" s="147"/>
      <c r="K183" s="191"/>
    </row>
    <row r="184" spans="2:11" customFormat="1" ht="15" customHeight="1" x14ac:dyDescent="0.2">
      <c r="B184" s="170"/>
      <c r="C184" s="147" t="s">
        <v>607</v>
      </c>
      <c r="D184" s="147"/>
      <c r="E184" s="147"/>
      <c r="F184" s="168" t="s">
        <v>543</v>
      </c>
      <c r="G184" s="147"/>
      <c r="H184" s="147" t="s">
        <v>620</v>
      </c>
      <c r="I184" s="147" t="s">
        <v>578</v>
      </c>
      <c r="J184" s="147"/>
      <c r="K184" s="191"/>
    </row>
    <row r="185" spans="2:11" customFormat="1" ht="15" customHeight="1" x14ac:dyDescent="0.2">
      <c r="B185" s="170"/>
      <c r="C185" s="147" t="s">
        <v>106</v>
      </c>
      <c r="D185" s="147"/>
      <c r="E185" s="147"/>
      <c r="F185" s="168" t="s">
        <v>549</v>
      </c>
      <c r="G185" s="147"/>
      <c r="H185" s="147" t="s">
        <v>621</v>
      </c>
      <c r="I185" s="147" t="s">
        <v>545</v>
      </c>
      <c r="J185" s="147">
        <v>50</v>
      </c>
      <c r="K185" s="191"/>
    </row>
    <row r="186" spans="2:11" customFormat="1" ht="15" customHeight="1" x14ac:dyDescent="0.2">
      <c r="B186" s="170"/>
      <c r="C186" s="147" t="s">
        <v>622</v>
      </c>
      <c r="D186" s="147"/>
      <c r="E186" s="147"/>
      <c r="F186" s="168" t="s">
        <v>549</v>
      </c>
      <c r="G186" s="147"/>
      <c r="H186" s="147" t="s">
        <v>623</v>
      </c>
      <c r="I186" s="147" t="s">
        <v>624</v>
      </c>
      <c r="J186" s="147"/>
      <c r="K186" s="191"/>
    </row>
    <row r="187" spans="2:11" customFormat="1" ht="15" customHeight="1" x14ac:dyDescent="0.2">
      <c r="B187" s="170"/>
      <c r="C187" s="147" t="s">
        <v>625</v>
      </c>
      <c r="D187" s="147"/>
      <c r="E187" s="147"/>
      <c r="F187" s="168" t="s">
        <v>549</v>
      </c>
      <c r="G187" s="147"/>
      <c r="H187" s="147" t="s">
        <v>626</v>
      </c>
      <c r="I187" s="147" t="s">
        <v>624</v>
      </c>
      <c r="J187" s="147"/>
      <c r="K187" s="191"/>
    </row>
    <row r="188" spans="2:11" customFormat="1" ht="15" customHeight="1" x14ac:dyDescent="0.2">
      <c r="B188" s="170"/>
      <c r="C188" s="147" t="s">
        <v>627</v>
      </c>
      <c r="D188" s="147"/>
      <c r="E188" s="147"/>
      <c r="F188" s="168" t="s">
        <v>549</v>
      </c>
      <c r="G188" s="147"/>
      <c r="H188" s="147" t="s">
        <v>628</v>
      </c>
      <c r="I188" s="147" t="s">
        <v>624</v>
      </c>
      <c r="J188" s="147"/>
      <c r="K188" s="191"/>
    </row>
    <row r="189" spans="2:11" customFormat="1" ht="15" customHeight="1" x14ac:dyDescent="0.2">
      <c r="B189" s="170"/>
      <c r="C189" s="204" t="s">
        <v>629</v>
      </c>
      <c r="D189" s="147"/>
      <c r="E189" s="147"/>
      <c r="F189" s="168" t="s">
        <v>549</v>
      </c>
      <c r="G189" s="147"/>
      <c r="H189" s="147" t="s">
        <v>630</v>
      </c>
      <c r="I189" s="147" t="s">
        <v>631</v>
      </c>
      <c r="J189" s="205" t="s">
        <v>632</v>
      </c>
      <c r="K189" s="191"/>
    </row>
    <row r="190" spans="2:11" customFormat="1" ht="15" customHeight="1" x14ac:dyDescent="0.2">
      <c r="B190" s="206"/>
      <c r="C190" s="207" t="s">
        <v>633</v>
      </c>
      <c r="D190" s="208"/>
      <c r="E190" s="208"/>
      <c r="F190" s="209" t="s">
        <v>549</v>
      </c>
      <c r="G190" s="208"/>
      <c r="H190" s="208" t="s">
        <v>634</v>
      </c>
      <c r="I190" s="208" t="s">
        <v>631</v>
      </c>
      <c r="J190" s="210" t="s">
        <v>632</v>
      </c>
      <c r="K190" s="211"/>
    </row>
    <row r="191" spans="2:11" customFormat="1" ht="15" customHeight="1" x14ac:dyDescent="0.2">
      <c r="B191" s="170"/>
      <c r="C191" s="204" t="s">
        <v>43</v>
      </c>
      <c r="D191" s="147"/>
      <c r="E191" s="147"/>
      <c r="F191" s="168" t="s">
        <v>543</v>
      </c>
      <c r="G191" s="147"/>
      <c r="H191" s="144" t="s">
        <v>635</v>
      </c>
      <c r="I191" s="147" t="s">
        <v>636</v>
      </c>
      <c r="J191" s="147"/>
      <c r="K191" s="191"/>
    </row>
    <row r="192" spans="2:11" customFormat="1" ht="15" customHeight="1" x14ac:dyDescent="0.2">
      <c r="B192" s="170"/>
      <c r="C192" s="204" t="s">
        <v>637</v>
      </c>
      <c r="D192" s="147"/>
      <c r="E192" s="147"/>
      <c r="F192" s="168" t="s">
        <v>543</v>
      </c>
      <c r="G192" s="147"/>
      <c r="H192" s="147" t="s">
        <v>638</v>
      </c>
      <c r="I192" s="147" t="s">
        <v>578</v>
      </c>
      <c r="J192" s="147"/>
      <c r="K192" s="191"/>
    </row>
    <row r="193" spans="2:11" customFormat="1" ht="15" customHeight="1" x14ac:dyDescent="0.2">
      <c r="B193" s="170"/>
      <c r="C193" s="204" t="s">
        <v>639</v>
      </c>
      <c r="D193" s="147"/>
      <c r="E193" s="147"/>
      <c r="F193" s="168" t="s">
        <v>543</v>
      </c>
      <c r="G193" s="147"/>
      <c r="H193" s="147" t="s">
        <v>640</v>
      </c>
      <c r="I193" s="147" t="s">
        <v>578</v>
      </c>
      <c r="J193" s="147"/>
      <c r="K193" s="191"/>
    </row>
    <row r="194" spans="2:11" customFormat="1" ht="15" customHeight="1" x14ac:dyDescent="0.2">
      <c r="B194" s="170"/>
      <c r="C194" s="204" t="s">
        <v>641</v>
      </c>
      <c r="D194" s="147"/>
      <c r="E194" s="147"/>
      <c r="F194" s="168" t="s">
        <v>549</v>
      </c>
      <c r="G194" s="147"/>
      <c r="H194" s="147" t="s">
        <v>642</v>
      </c>
      <c r="I194" s="147" t="s">
        <v>578</v>
      </c>
      <c r="J194" s="147"/>
      <c r="K194" s="191"/>
    </row>
    <row r="195" spans="2:11" customFormat="1" ht="15" customHeight="1" x14ac:dyDescent="0.2">
      <c r="B195" s="197"/>
      <c r="C195" s="212"/>
      <c r="D195" s="177"/>
      <c r="E195" s="177"/>
      <c r="F195" s="177"/>
      <c r="G195" s="177"/>
      <c r="H195" s="177"/>
      <c r="I195" s="177"/>
      <c r="J195" s="177"/>
      <c r="K195" s="198"/>
    </row>
    <row r="196" spans="2:11" customFormat="1" ht="18.75" customHeight="1" x14ac:dyDescent="0.2">
      <c r="B196" s="179"/>
      <c r="C196" s="189"/>
      <c r="D196" s="189"/>
      <c r="E196" s="189"/>
      <c r="F196" s="199"/>
      <c r="G196" s="189"/>
      <c r="H196" s="189"/>
      <c r="I196" s="189"/>
      <c r="J196" s="189"/>
      <c r="K196" s="179"/>
    </row>
    <row r="197" spans="2:11" customFormat="1" ht="18.75" customHeight="1" x14ac:dyDescent="0.2">
      <c r="B197" s="179"/>
      <c r="C197" s="189"/>
      <c r="D197" s="189"/>
      <c r="E197" s="189"/>
      <c r="F197" s="199"/>
      <c r="G197" s="189"/>
      <c r="H197" s="189"/>
      <c r="I197" s="189"/>
      <c r="J197" s="189"/>
      <c r="K197" s="179"/>
    </row>
    <row r="198" spans="2:11" customFormat="1" ht="18.75" customHeight="1" x14ac:dyDescent="0.2">
      <c r="B198" s="154"/>
      <c r="C198" s="154"/>
      <c r="D198" s="154"/>
      <c r="E198" s="154"/>
      <c r="F198" s="154"/>
      <c r="G198" s="154"/>
      <c r="H198" s="154"/>
      <c r="I198" s="154"/>
      <c r="J198" s="154"/>
      <c r="K198" s="154"/>
    </row>
    <row r="199" spans="2:11" customFormat="1" ht="13.5" x14ac:dyDescent="0.2">
      <c r="B199" s="136"/>
      <c r="C199" s="137"/>
      <c r="D199" s="137"/>
      <c r="E199" s="137"/>
      <c r="F199" s="137"/>
      <c r="G199" s="137"/>
      <c r="H199" s="137"/>
      <c r="I199" s="137"/>
      <c r="J199" s="137"/>
      <c r="K199" s="138"/>
    </row>
    <row r="200" spans="2:11" customFormat="1" ht="21" x14ac:dyDescent="0.2">
      <c r="B200" s="139"/>
      <c r="C200" s="307" t="s">
        <v>643</v>
      </c>
      <c r="D200" s="307"/>
      <c r="E200" s="307"/>
      <c r="F200" s="307"/>
      <c r="G200" s="307"/>
      <c r="H200" s="307"/>
      <c r="I200" s="307"/>
      <c r="J200" s="307"/>
      <c r="K200" s="140"/>
    </row>
    <row r="201" spans="2:11" customFormat="1" ht="25.5" customHeight="1" x14ac:dyDescent="0.3">
      <c r="B201" s="139"/>
      <c r="C201" s="213" t="s">
        <v>644</v>
      </c>
      <c r="D201" s="213"/>
      <c r="E201" s="213"/>
      <c r="F201" s="213" t="s">
        <v>645</v>
      </c>
      <c r="G201" s="214"/>
      <c r="H201" s="310" t="s">
        <v>646</v>
      </c>
      <c r="I201" s="310"/>
      <c r="J201" s="310"/>
      <c r="K201" s="140"/>
    </row>
    <row r="202" spans="2:11" customFormat="1" ht="5.25" customHeight="1" x14ac:dyDescent="0.2">
      <c r="B202" s="170"/>
      <c r="C202" s="165"/>
      <c r="D202" s="165"/>
      <c r="E202" s="165"/>
      <c r="F202" s="165"/>
      <c r="G202" s="189"/>
      <c r="H202" s="165"/>
      <c r="I202" s="165"/>
      <c r="J202" s="165"/>
      <c r="K202" s="191"/>
    </row>
    <row r="203" spans="2:11" customFormat="1" ht="15" customHeight="1" x14ac:dyDescent="0.2">
      <c r="B203" s="170"/>
      <c r="C203" s="147" t="s">
        <v>636</v>
      </c>
      <c r="D203" s="147"/>
      <c r="E203" s="147"/>
      <c r="F203" s="168" t="s">
        <v>44</v>
      </c>
      <c r="G203" s="147"/>
      <c r="H203" s="311" t="s">
        <v>647</v>
      </c>
      <c r="I203" s="311"/>
      <c r="J203" s="311"/>
      <c r="K203" s="191"/>
    </row>
    <row r="204" spans="2:11" customFormat="1" ht="15" customHeight="1" x14ac:dyDescent="0.2">
      <c r="B204" s="170"/>
      <c r="C204" s="147"/>
      <c r="D204" s="147"/>
      <c r="E204" s="147"/>
      <c r="F204" s="168" t="s">
        <v>45</v>
      </c>
      <c r="G204" s="147"/>
      <c r="H204" s="311" t="s">
        <v>648</v>
      </c>
      <c r="I204" s="311"/>
      <c r="J204" s="311"/>
      <c r="K204" s="191"/>
    </row>
    <row r="205" spans="2:11" customFormat="1" ht="15" customHeight="1" x14ac:dyDescent="0.2">
      <c r="B205" s="170"/>
      <c r="C205" s="147"/>
      <c r="D205" s="147"/>
      <c r="E205" s="147"/>
      <c r="F205" s="168" t="s">
        <v>48</v>
      </c>
      <c r="G205" s="147"/>
      <c r="H205" s="311" t="s">
        <v>649</v>
      </c>
      <c r="I205" s="311"/>
      <c r="J205" s="311"/>
      <c r="K205" s="191"/>
    </row>
    <row r="206" spans="2:11" customFormat="1" ht="15" customHeight="1" x14ac:dyDescent="0.2">
      <c r="B206" s="170"/>
      <c r="C206" s="147"/>
      <c r="D206" s="147"/>
      <c r="E206" s="147"/>
      <c r="F206" s="168" t="s">
        <v>46</v>
      </c>
      <c r="G206" s="147"/>
      <c r="H206" s="311" t="s">
        <v>650</v>
      </c>
      <c r="I206" s="311"/>
      <c r="J206" s="311"/>
      <c r="K206" s="191"/>
    </row>
    <row r="207" spans="2:11" customFormat="1" ht="15" customHeight="1" x14ac:dyDescent="0.2">
      <c r="B207" s="170"/>
      <c r="C207" s="147"/>
      <c r="D207" s="147"/>
      <c r="E207" s="147"/>
      <c r="F207" s="168" t="s">
        <v>47</v>
      </c>
      <c r="G207" s="147"/>
      <c r="H207" s="311" t="s">
        <v>651</v>
      </c>
      <c r="I207" s="311"/>
      <c r="J207" s="311"/>
      <c r="K207" s="191"/>
    </row>
    <row r="208" spans="2:11" customFormat="1" ht="15" customHeight="1" x14ac:dyDescent="0.2">
      <c r="B208" s="170"/>
      <c r="C208" s="147"/>
      <c r="D208" s="147"/>
      <c r="E208" s="147"/>
      <c r="F208" s="168"/>
      <c r="G208" s="147"/>
      <c r="H208" s="147"/>
      <c r="I208" s="147"/>
      <c r="J208" s="147"/>
      <c r="K208" s="191"/>
    </row>
    <row r="209" spans="2:11" customFormat="1" ht="15" customHeight="1" x14ac:dyDescent="0.2">
      <c r="B209" s="170"/>
      <c r="C209" s="147" t="s">
        <v>590</v>
      </c>
      <c r="D209" s="147"/>
      <c r="E209" s="147"/>
      <c r="F209" s="168" t="s">
        <v>89</v>
      </c>
      <c r="G209" s="147"/>
      <c r="H209" s="311" t="s">
        <v>652</v>
      </c>
      <c r="I209" s="311"/>
      <c r="J209" s="311"/>
      <c r="K209" s="191"/>
    </row>
    <row r="210" spans="2:11" customFormat="1" ht="15" customHeight="1" x14ac:dyDescent="0.2">
      <c r="B210" s="170"/>
      <c r="C210" s="147"/>
      <c r="D210" s="147"/>
      <c r="E210" s="147"/>
      <c r="F210" s="168" t="s">
        <v>80</v>
      </c>
      <c r="G210" s="147"/>
      <c r="H210" s="311" t="s">
        <v>489</v>
      </c>
      <c r="I210" s="311"/>
      <c r="J210" s="311"/>
      <c r="K210" s="191"/>
    </row>
    <row r="211" spans="2:11" customFormat="1" ht="15" customHeight="1" x14ac:dyDescent="0.2">
      <c r="B211" s="170"/>
      <c r="C211" s="147"/>
      <c r="D211" s="147"/>
      <c r="E211" s="147"/>
      <c r="F211" s="168" t="s">
        <v>487</v>
      </c>
      <c r="G211" s="147"/>
      <c r="H211" s="311" t="s">
        <v>653</v>
      </c>
      <c r="I211" s="311"/>
      <c r="J211" s="311"/>
      <c r="K211" s="191"/>
    </row>
    <row r="212" spans="2:11" customFormat="1" ht="15" customHeight="1" x14ac:dyDescent="0.2">
      <c r="B212" s="215"/>
      <c r="C212" s="147"/>
      <c r="D212" s="147"/>
      <c r="E212" s="147"/>
      <c r="F212" s="168" t="s">
        <v>91</v>
      </c>
      <c r="G212" s="204"/>
      <c r="H212" s="312" t="s">
        <v>92</v>
      </c>
      <c r="I212" s="312"/>
      <c r="J212" s="312"/>
      <c r="K212" s="216"/>
    </row>
    <row r="213" spans="2:11" customFormat="1" ht="15" customHeight="1" x14ac:dyDescent="0.2">
      <c r="B213" s="215"/>
      <c r="C213" s="147"/>
      <c r="D213" s="147"/>
      <c r="E213" s="147"/>
      <c r="F213" s="168" t="s">
        <v>490</v>
      </c>
      <c r="G213" s="204"/>
      <c r="H213" s="312" t="s">
        <v>461</v>
      </c>
      <c r="I213" s="312"/>
      <c r="J213" s="312"/>
      <c r="K213" s="216"/>
    </row>
    <row r="214" spans="2:11" customFormat="1" ht="15" customHeight="1" x14ac:dyDescent="0.2">
      <c r="B214" s="215"/>
      <c r="C214" s="147"/>
      <c r="D214" s="147"/>
      <c r="E214" s="147"/>
      <c r="F214" s="168"/>
      <c r="G214" s="204"/>
      <c r="H214" s="195"/>
      <c r="I214" s="195"/>
      <c r="J214" s="195"/>
      <c r="K214" s="216"/>
    </row>
    <row r="215" spans="2:11" customFormat="1" ht="15" customHeight="1" x14ac:dyDescent="0.2">
      <c r="B215" s="215"/>
      <c r="C215" s="147" t="s">
        <v>614</v>
      </c>
      <c r="D215" s="147"/>
      <c r="E215" s="147"/>
      <c r="F215" s="168">
        <v>1</v>
      </c>
      <c r="G215" s="204"/>
      <c r="H215" s="312" t="s">
        <v>654</v>
      </c>
      <c r="I215" s="312"/>
      <c r="J215" s="312"/>
      <c r="K215" s="216"/>
    </row>
    <row r="216" spans="2:11" customFormat="1" ht="15" customHeight="1" x14ac:dyDescent="0.2">
      <c r="B216" s="215"/>
      <c r="C216" s="147"/>
      <c r="D216" s="147"/>
      <c r="E216" s="147"/>
      <c r="F216" s="168">
        <v>2</v>
      </c>
      <c r="G216" s="204"/>
      <c r="H216" s="312" t="s">
        <v>655</v>
      </c>
      <c r="I216" s="312"/>
      <c r="J216" s="312"/>
      <c r="K216" s="216"/>
    </row>
    <row r="217" spans="2:11" customFormat="1" ht="15" customHeight="1" x14ac:dyDescent="0.2">
      <c r="B217" s="215"/>
      <c r="C217" s="147"/>
      <c r="D217" s="147"/>
      <c r="E217" s="147"/>
      <c r="F217" s="168">
        <v>3</v>
      </c>
      <c r="G217" s="204"/>
      <c r="H217" s="312" t="s">
        <v>656</v>
      </c>
      <c r="I217" s="312"/>
      <c r="J217" s="312"/>
      <c r="K217" s="216"/>
    </row>
    <row r="218" spans="2:11" customFormat="1" ht="15" customHeight="1" x14ac:dyDescent="0.2">
      <c r="B218" s="215"/>
      <c r="C218" s="147"/>
      <c r="D218" s="147"/>
      <c r="E218" s="147"/>
      <c r="F218" s="168">
        <v>4</v>
      </c>
      <c r="G218" s="204"/>
      <c r="H218" s="312" t="s">
        <v>657</v>
      </c>
      <c r="I218" s="312"/>
      <c r="J218" s="312"/>
      <c r="K218" s="216"/>
    </row>
    <row r="219" spans="2:11" customFormat="1" ht="12.75" customHeight="1" x14ac:dyDescent="0.2">
      <c r="B219" s="217"/>
      <c r="C219" s="218"/>
      <c r="D219" s="218"/>
      <c r="E219" s="218"/>
      <c r="F219" s="218"/>
      <c r="G219" s="218"/>
      <c r="H219" s="218"/>
      <c r="I219" s="218"/>
      <c r="J219" s="218"/>
      <c r="K219" s="219"/>
    </row>
  </sheetData>
  <sheetProtection algorithmName="SHA-512" hashValue="7titgq+A6m5lIMAsp7MgqlWAEbd9vj9RXWV5PTtUFujr6cS2Oe0E63qmCOC0LITSbs/RXSSbcUwPIJP9mruQqw==" saltValue="ghGOmg/MlAsKDYMoRaCelQ==" spinCount="100000" sheet="1"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PS 01 - Technologická čás...</vt:lpstr>
      <vt:lpstr>PS 02 - Technologická čás...</vt:lpstr>
      <vt:lpstr>SO 01 - Stavební úpravy</vt:lpstr>
      <vt:lpstr>VON - Vedlejší a ostatní ...</vt:lpstr>
      <vt:lpstr>Seznam figur</vt:lpstr>
      <vt:lpstr>Pokyny pro vyplnění</vt:lpstr>
      <vt:lpstr>'PS 01 - Technologická čás...'!Názvy_tisku</vt:lpstr>
      <vt:lpstr>'PS 02 - Technologická čás...'!Názvy_tisku</vt:lpstr>
      <vt:lpstr>'Rekapitulace stavby'!Názvy_tisku</vt:lpstr>
      <vt:lpstr>'Seznam figur'!Názvy_tisku</vt:lpstr>
      <vt:lpstr>'SO 01 - Stavební úpravy'!Názvy_tisku</vt:lpstr>
      <vt:lpstr>'VON - Vedlejší a ostatní ...'!Názvy_tisku</vt:lpstr>
      <vt:lpstr>'Pokyny pro vyplnění'!Oblast_tisku</vt:lpstr>
      <vt:lpstr>'PS 01 - Technologická čás...'!Oblast_tisku</vt:lpstr>
      <vt:lpstr>'PS 02 - Technologická čás...'!Oblast_tisku</vt:lpstr>
      <vt:lpstr>'Rekapitulace stavby'!Oblast_tisku</vt:lpstr>
      <vt:lpstr>'Seznam figur'!Oblast_tisku</vt:lpstr>
      <vt:lpstr>'SO 01 - Stavební úpravy'!Oblast_tisku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Patkova, Aneta</dc:creator>
  <cp:lastModifiedBy>Nyklesová Hana</cp:lastModifiedBy>
  <cp:lastPrinted>2025-07-10T06:52:56Z</cp:lastPrinted>
  <dcterms:created xsi:type="dcterms:W3CDTF">2025-07-10T06:40:44Z</dcterms:created>
  <dcterms:modified xsi:type="dcterms:W3CDTF">2026-01-07T08:23:28Z</dcterms:modified>
</cp:coreProperties>
</file>